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Агентство\2026\Регионы\Приложение 5\Модуль Б\Б1 Отделочные работы\"/>
    </mc:Choice>
  </mc:AlternateContent>
  <bookViews>
    <workbookView xWindow="0" yWindow="0" windowWidth="21570" windowHeight="10185"/>
  </bookViews>
  <sheets>
    <sheet name="В1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В1!$39:$39</definedName>
    <definedName name="_xlnm.Print_Area" localSheetId="0">В1!$A$1:$M$321</definedName>
  </definedNames>
  <calcPr calcId="162913"/>
</workbook>
</file>

<file path=xl/calcChain.xml><?xml version="1.0" encoding="utf-8"?>
<calcChain xmlns="http://schemas.openxmlformats.org/spreadsheetml/2006/main">
  <c r="AU42" i="1" l="1"/>
  <c r="H319" i="5" l="1"/>
  <c r="H316" i="5"/>
  <c r="C319" i="5"/>
  <c r="C316" i="5"/>
  <c r="C32" i="5"/>
  <c r="D32" i="5"/>
  <c r="C31" i="5"/>
  <c r="D31" i="5"/>
  <c r="L313" i="5"/>
  <c r="L312" i="5"/>
  <c r="K309" i="5"/>
  <c r="B309" i="5"/>
  <c r="J309" i="5"/>
  <c r="J306" i="5" s="1"/>
  <c r="L308" i="5"/>
  <c r="K308" i="5"/>
  <c r="B308" i="5"/>
  <c r="J308" i="5"/>
  <c r="K305" i="5"/>
  <c r="B305" i="5"/>
  <c r="J305" i="5"/>
  <c r="K301" i="5"/>
  <c r="B301" i="5"/>
  <c r="J301" i="5"/>
  <c r="L301" i="5" s="1"/>
  <c r="K300" i="5"/>
  <c r="B300" i="5"/>
  <c r="K299" i="5"/>
  <c r="B299" i="5"/>
  <c r="L293" i="5"/>
  <c r="L292" i="5"/>
  <c r="AD277" i="5"/>
  <c r="Z277" i="5"/>
  <c r="U277" i="5"/>
  <c r="P277" i="5"/>
  <c r="AY277" i="5"/>
  <c r="AZ277" i="5"/>
  <c r="AP277" i="5"/>
  <c r="AB277" i="5"/>
  <c r="X277" i="5"/>
  <c r="R277" i="5"/>
  <c r="BA277" i="5"/>
  <c r="AQ277" i="5"/>
  <c r="Q277" i="5"/>
  <c r="AX277" i="5"/>
  <c r="H276" i="5"/>
  <c r="BD276" i="5"/>
  <c r="BC276" i="5"/>
  <c r="D276" i="5"/>
  <c r="C276" i="5"/>
  <c r="B276" i="5"/>
  <c r="AD275" i="5"/>
  <c r="Z275" i="5"/>
  <c r="U275" i="5"/>
  <c r="P275" i="5"/>
  <c r="AY275" i="5"/>
  <c r="AZ275" i="5"/>
  <c r="AP275" i="5"/>
  <c r="AB275" i="5"/>
  <c r="X275" i="5"/>
  <c r="R275" i="5"/>
  <c r="BA275" i="5"/>
  <c r="AQ275" i="5"/>
  <c r="Q275" i="5"/>
  <c r="AX275" i="5"/>
  <c r="C273" i="5"/>
  <c r="B273" i="5"/>
  <c r="H272" i="5"/>
  <c r="BD272" i="5"/>
  <c r="BC272" i="5"/>
  <c r="D272" i="5"/>
  <c r="C272" i="5"/>
  <c r="B272" i="5"/>
  <c r="AD271" i="5"/>
  <c r="AY271" i="5"/>
  <c r="AZ271" i="5"/>
  <c r="BA271" i="5"/>
  <c r="AX271" i="5"/>
  <c r="G270" i="5"/>
  <c r="E270" i="5"/>
  <c r="G269" i="5"/>
  <c r="E269" i="5"/>
  <c r="F266" i="5"/>
  <c r="E266" i="5"/>
  <c r="F265" i="5"/>
  <c r="E265" i="5"/>
  <c r="I264" i="5"/>
  <c r="H264" i="5"/>
  <c r="K263" i="5"/>
  <c r="I263" i="5"/>
  <c r="H263" i="5"/>
  <c r="I262" i="5"/>
  <c r="H262" i="5"/>
  <c r="K261" i="5"/>
  <c r="I261" i="5"/>
  <c r="H261" i="5"/>
  <c r="H267" i="5" s="1"/>
  <c r="C259" i="5"/>
  <c r="B259" i="5"/>
  <c r="BD258" i="5"/>
  <c r="BC258" i="5"/>
  <c r="D258" i="5"/>
  <c r="B258" i="5"/>
  <c r="AD257" i="5"/>
  <c r="AY257" i="5"/>
  <c r="AZ257" i="5"/>
  <c r="BA257" i="5"/>
  <c r="AX257" i="5"/>
  <c r="G256" i="5"/>
  <c r="E256" i="5"/>
  <c r="G255" i="5"/>
  <c r="E255" i="5"/>
  <c r="F252" i="5"/>
  <c r="E252" i="5"/>
  <c r="F251" i="5"/>
  <c r="E251" i="5"/>
  <c r="H250" i="5"/>
  <c r="K249" i="5"/>
  <c r="I249" i="5"/>
  <c r="H249" i="5"/>
  <c r="I248" i="5"/>
  <c r="H248" i="5"/>
  <c r="K247" i="5"/>
  <c r="I247" i="5"/>
  <c r="H247" i="5"/>
  <c r="C245" i="5"/>
  <c r="B245" i="5"/>
  <c r="BD244" i="5"/>
  <c r="BC244" i="5"/>
  <c r="D244" i="5"/>
  <c r="B244" i="5"/>
  <c r="AD243" i="5"/>
  <c r="Z243" i="5"/>
  <c r="U243" i="5"/>
  <c r="P243" i="5"/>
  <c r="AY243" i="5"/>
  <c r="AZ243" i="5"/>
  <c r="AP243" i="5"/>
  <c r="AB243" i="5"/>
  <c r="X243" i="5"/>
  <c r="R243" i="5"/>
  <c r="BA243" i="5"/>
  <c r="AQ243" i="5"/>
  <c r="Q243" i="5"/>
  <c r="AX243" i="5"/>
  <c r="H241" i="5"/>
  <c r="BD241" i="5"/>
  <c r="BC241" i="5"/>
  <c r="D241" i="5"/>
  <c r="C241" i="5"/>
  <c r="B241" i="5"/>
  <c r="AD240" i="5"/>
  <c r="Z240" i="5"/>
  <c r="U240" i="5"/>
  <c r="P240" i="5"/>
  <c r="AY240" i="5"/>
  <c r="AZ240" i="5"/>
  <c r="AP240" i="5"/>
  <c r="AB240" i="5"/>
  <c r="X240" i="5"/>
  <c r="R240" i="5"/>
  <c r="BA240" i="5"/>
  <c r="AQ240" i="5"/>
  <c r="Q240" i="5"/>
  <c r="AX240" i="5"/>
  <c r="H238" i="5"/>
  <c r="BD238" i="5"/>
  <c r="BC238" i="5"/>
  <c r="D238" i="5"/>
  <c r="C238" i="5"/>
  <c r="B238" i="5"/>
  <c r="AD237" i="5"/>
  <c r="AY237" i="5"/>
  <c r="AZ237" i="5"/>
  <c r="BA237" i="5"/>
  <c r="AX237" i="5"/>
  <c r="G236" i="5"/>
  <c r="E236" i="5"/>
  <c r="G235" i="5"/>
  <c r="E235" i="5"/>
  <c r="F232" i="5"/>
  <c r="E232" i="5"/>
  <c r="F231" i="5"/>
  <c r="E231" i="5"/>
  <c r="E230" i="5"/>
  <c r="D230" i="5"/>
  <c r="C230" i="5"/>
  <c r="B230" i="5"/>
  <c r="H229" i="5"/>
  <c r="K228" i="5"/>
  <c r="I228" i="5"/>
  <c r="H228" i="5"/>
  <c r="I227" i="5"/>
  <c r="H227" i="5"/>
  <c r="K226" i="5"/>
  <c r="I226" i="5"/>
  <c r="H226" i="5"/>
  <c r="C224" i="5"/>
  <c r="B224" i="5"/>
  <c r="BD223" i="5"/>
  <c r="BC223" i="5"/>
  <c r="D223" i="5"/>
  <c r="B223" i="5"/>
  <c r="L220" i="5"/>
  <c r="L219" i="5"/>
  <c r="AD204" i="5"/>
  <c r="AY204" i="5"/>
  <c r="AZ204" i="5"/>
  <c r="BA204" i="5"/>
  <c r="AX204" i="5"/>
  <c r="G203" i="5"/>
  <c r="E203" i="5"/>
  <c r="G202" i="5"/>
  <c r="E202" i="5"/>
  <c r="F199" i="5"/>
  <c r="E199" i="5"/>
  <c r="F198" i="5"/>
  <c r="E198" i="5"/>
  <c r="H197" i="5"/>
  <c r="K196" i="5"/>
  <c r="I196" i="5"/>
  <c r="H196" i="5"/>
  <c r="I195" i="5"/>
  <c r="H195" i="5"/>
  <c r="K194" i="5"/>
  <c r="I194" i="5"/>
  <c r="H194" i="5"/>
  <c r="C192" i="5"/>
  <c r="B192" i="5"/>
  <c r="BD191" i="5"/>
  <c r="BC191" i="5"/>
  <c r="D191" i="5"/>
  <c r="B191" i="5"/>
  <c r="AD190" i="5"/>
  <c r="Z190" i="5"/>
  <c r="AY190" i="5"/>
  <c r="AZ190" i="5"/>
  <c r="AP190" i="5"/>
  <c r="AB190" i="5"/>
  <c r="X190" i="5"/>
  <c r="BA190" i="5"/>
  <c r="AX190" i="5"/>
  <c r="G189" i="5"/>
  <c r="E189" i="5"/>
  <c r="G188" i="5"/>
  <c r="E188" i="5"/>
  <c r="F185" i="5"/>
  <c r="E185" i="5"/>
  <c r="H184" i="5"/>
  <c r="K183" i="5"/>
  <c r="I183" i="5"/>
  <c r="H183" i="5"/>
  <c r="C182" i="5"/>
  <c r="B182" i="5"/>
  <c r="BD181" i="5"/>
  <c r="BC181" i="5"/>
  <c r="D181" i="5"/>
  <c r="B181" i="5"/>
  <c r="AD180" i="5"/>
  <c r="Z180" i="5"/>
  <c r="U180" i="5"/>
  <c r="P180" i="5"/>
  <c r="AY180" i="5"/>
  <c r="AZ180" i="5"/>
  <c r="AP180" i="5"/>
  <c r="AB180" i="5"/>
  <c r="X180" i="5"/>
  <c r="R180" i="5"/>
  <c r="BA180" i="5"/>
  <c r="AQ180" i="5"/>
  <c r="Q180" i="5"/>
  <c r="AX180" i="5"/>
  <c r="H179" i="5"/>
  <c r="BD179" i="5"/>
  <c r="BC179" i="5"/>
  <c r="D179" i="5"/>
  <c r="C179" i="5"/>
  <c r="B179" i="5"/>
  <c r="AD178" i="5"/>
  <c r="Z178" i="5"/>
  <c r="U178" i="5"/>
  <c r="P178" i="5"/>
  <c r="AY178" i="5"/>
  <c r="AZ178" i="5"/>
  <c r="AP178" i="5"/>
  <c r="AB178" i="5"/>
  <c r="X178" i="5"/>
  <c r="R178" i="5"/>
  <c r="BA178" i="5"/>
  <c r="AQ178" i="5"/>
  <c r="Q178" i="5"/>
  <c r="AX178" i="5"/>
  <c r="H177" i="5"/>
  <c r="BD177" i="5"/>
  <c r="BC177" i="5"/>
  <c r="D177" i="5"/>
  <c r="C177" i="5"/>
  <c r="B177" i="5"/>
  <c r="AD176" i="5"/>
  <c r="Z176" i="5"/>
  <c r="U176" i="5"/>
  <c r="P176" i="5"/>
  <c r="AY176" i="5"/>
  <c r="AZ176" i="5"/>
  <c r="AP176" i="5"/>
  <c r="AB176" i="5"/>
  <c r="X176" i="5"/>
  <c r="R176" i="5"/>
  <c r="BA176" i="5"/>
  <c r="AQ176" i="5"/>
  <c r="Q176" i="5"/>
  <c r="AX176" i="5"/>
  <c r="H175" i="5"/>
  <c r="BD175" i="5"/>
  <c r="BC175" i="5"/>
  <c r="D175" i="5"/>
  <c r="C175" i="5"/>
  <c r="B175" i="5"/>
  <c r="AD174" i="5"/>
  <c r="Z174" i="5"/>
  <c r="U174" i="5"/>
  <c r="P174" i="5"/>
  <c r="AY174" i="5"/>
  <c r="AZ174" i="5"/>
  <c r="AP174" i="5"/>
  <c r="AB174" i="5"/>
  <c r="X174" i="5"/>
  <c r="R174" i="5"/>
  <c r="BA174" i="5"/>
  <c r="AQ174" i="5"/>
  <c r="Q174" i="5"/>
  <c r="AX174" i="5"/>
  <c r="H172" i="5"/>
  <c r="BD172" i="5"/>
  <c r="BC172" i="5"/>
  <c r="D172" i="5"/>
  <c r="C172" i="5"/>
  <c r="B172" i="5"/>
  <c r="AD171" i="5"/>
  <c r="Z171" i="5"/>
  <c r="U171" i="5"/>
  <c r="P171" i="5"/>
  <c r="AY171" i="5"/>
  <c r="AZ171" i="5"/>
  <c r="AP171" i="5"/>
  <c r="AB171" i="5"/>
  <c r="X171" i="5"/>
  <c r="R171" i="5"/>
  <c r="BA171" i="5"/>
  <c r="AQ171" i="5"/>
  <c r="Q171" i="5"/>
  <c r="AX171" i="5"/>
  <c r="H169" i="5"/>
  <c r="BD169" i="5"/>
  <c r="BC169" i="5"/>
  <c r="D169" i="5"/>
  <c r="C169" i="5"/>
  <c r="B169" i="5"/>
  <c r="AD168" i="5"/>
  <c r="Z168" i="5"/>
  <c r="U168" i="5"/>
  <c r="P168" i="5"/>
  <c r="AY168" i="5"/>
  <c r="AZ168" i="5"/>
  <c r="AP168" i="5"/>
  <c r="AB168" i="5"/>
  <c r="X168" i="5"/>
  <c r="R168" i="5"/>
  <c r="BA168" i="5"/>
  <c r="AQ168" i="5"/>
  <c r="Q168" i="5"/>
  <c r="AX168" i="5"/>
  <c r="H167" i="5"/>
  <c r="BD167" i="5"/>
  <c r="BC167" i="5"/>
  <c r="D167" i="5"/>
  <c r="C167" i="5"/>
  <c r="B167" i="5"/>
  <c r="AD166" i="5"/>
  <c r="AF166" i="5"/>
  <c r="AY166" i="5"/>
  <c r="AO166" i="5"/>
  <c r="AZ166" i="5"/>
  <c r="BA166" i="5"/>
  <c r="AX166" i="5"/>
  <c r="G165" i="5"/>
  <c r="E165" i="5"/>
  <c r="G164" i="5"/>
  <c r="E164" i="5"/>
  <c r="E161" i="5"/>
  <c r="F160" i="5"/>
  <c r="E160" i="5"/>
  <c r="E159" i="5"/>
  <c r="D159" i="5"/>
  <c r="C159" i="5"/>
  <c r="B159" i="5"/>
  <c r="E158" i="5"/>
  <c r="D158" i="5"/>
  <c r="C158" i="5"/>
  <c r="B158" i="5"/>
  <c r="E157" i="5"/>
  <c r="D157" i="5"/>
  <c r="C157" i="5"/>
  <c r="B157" i="5"/>
  <c r="E156" i="5"/>
  <c r="D156" i="5"/>
  <c r="C156" i="5"/>
  <c r="B156" i="5"/>
  <c r="K155" i="5"/>
  <c r="H155" i="5"/>
  <c r="H154" i="5"/>
  <c r="K153" i="5"/>
  <c r="I153" i="5"/>
  <c r="H153" i="5"/>
  <c r="H162" i="5" s="1"/>
  <c r="C151" i="5"/>
  <c r="B151" i="5"/>
  <c r="BD150" i="5"/>
  <c r="BC150" i="5"/>
  <c r="D150" i="5"/>
  <c r="B150" i="5"/>
  <c r="L147" i="5"/>
  <c r="L146" i="5"/>
  <c r="AD131" i="5"/>
  <c r="Z131" i="5"/>
  <c r="U131" i="5"/>
  <c r="P131" i="5"/>
  <c r="AY131" i="5"/>
  <c r="AZ131" i="5"/>
  <c r="AP131" i="5"/>
  <c r="AB131" i="5"/>
  <c r="X131" i="5"/>
  <c r="R131" i="5"/>
  <c r="BA131" i="5"/>
  <c r="AQ131" i="5"/>
  <c r="Q131" i="5"/>
  <c r="AX131" i="5"/>
  <c r="H129" i="5"/>
  <c r="BD129" i="5"/>
  <c r="BC129" i="5"/>
  <c r="D129" i="5"/>
  <c r="C129" i="5"/>
  <c r="B129" i="5"/>
  <c r="AD128" i="5"/>
  <c r="AY128" i="5"/>
  <c r="AZ128" i="5"/>
  <c r="BA128" i="5"/>
  <c r="AX128" i="5"/>
  <c r="G127" i="5"/>
  <c r="E127" i="5"/>
  <c r="G126" i="5"/>
  <c r="E126" i="5"/>
  <c r="E123" i="5"/>
  <c r="E122" i="5"/>
  <c r="E121" i="5"/>
  <c r="D121" i="5"/>
  <c r="C121" i="5"/>
  <c r="B121" i="5"/>
  <c r="H120" i="5"/>
  <c r="K119" i="5"/>
  <c r="H119" i="5"/>
  <c r="H118" i="5"/>
  <c r="K117" i="5"/>
  <c r="H117" i="5"/>
  <c r="BD115" i="5"/>
  <c r="BC115" i="5"/>
  <c r="D115" i="5"/>
  <c r="C115" i="5"/>
  <c r="B115" i="5"/>
  <c r="C114" i="5"/>
  <c r="AD113" i="5"/>
  <c r="Z113" i="5"/>
  <c r="U113" i="5"/>
  <c r="P113" i="5"/>
  <c r="AY113" i="5"/>
  <c r="AZ113" i="5"/>
  <c r="AP113" i="5"/>
  <c r="AB113" i="5"/>
  <c r="X113" i="5"/>
  <c r="R113" i="5"/>
  <c r="BA113" i="5"/>
  <c r="AQ113" i="5"/>
  <c r="Q113" i="5"/>
  <c r="AX113" i="5"/>
  <c r="H112" i="5"/>
  <c r="BD112" i="5"/>
  <c r="BC112" i="5"/>
  <c r="D112" i="5"/>
  <c r="C112" i="5"/>
  <c r="B112" i="5"/>
  <c r="AD111" i="5"/>
  <c r="Z111" i="5"/>
  <c r="U111" i="5"/>
  <c r="P111" i="5"/>
  <c r="AY111" i="5"/>
  <c r="AZ111" i="5"/>
  <c r="AP111" i="5"/>
  <c r="AB111" i="5"/>
  <c r="X111" i="5"/>
  <c r="R111" i="5"/>
  <c r="BA111" i="5"/>
  <c r="AQ111" i="5"/>
  <c r="Q111" i="5"/>
  <c r="AX111" i="5"/>
  <c r="H110" i="5"/>
  <c r="BD110" i="5"/>
  <c r="BC110" i="5"/>
  <c r="D110" i="5"/>
  <c r="C110" i="5"/>
  <c r="B110" i="5"/>
  <c r="AD109" i="5"/>
  <c r="Z109" i="5"/>
  <c r="U109" i="5"/>
  <c r="P109" i="5"/>
  <c r="AY109" i="5"/>
  <c r="AZ109" i="5"/>
  <c r="AP109" i="5"/>
  <c r="AB109" i="5"/>
  <c r="X109" i="5"/>
  <c r="R109" i="5"/>
  <c r="BA109" i="5"/>
  <c r="AQ109" i="5"/>
  <c r="Q109" i="5"/>
  <c r="AX109" i="5"/>
  <c r="H108" i="5"/>
  <c r="BD108" i="5"/>
  <c r="BC108" i="5"/>
  <c r="D108" i="5"/>
  <c r="C108" i="5"/>
  <c r="B108" i="5"/>
  <c r="AD107" i="5"/>
  <c r="AY107" i="5"/>
  <c r="AZ107" i="5"/>
  <c r="BA107" i="5"/>
  <c r="AX107" i="5"/>
  <c r="G106" i="5"/>
  <c r="E106" i="5"/>
  <c r="G105" i="5"/>
  <c r="E105" i="5"/>
  <c r="E102" i="5"/>
  <c r="E101" i="5"/>
  <c r="E100" i="5"/>
  <c r="D100" i="5"/>
  <c r="C100" i="5"/>
  <c r="B100" i="5"/>
  <c r="E99" i="5"/>
  <c r="D99" i="5"/>
  <c r="C99" i="5"/>
  <c r="B99" i="5"/>
  <c r="E98" i="5"/>
  <c r="D98" i="5"/>
  <c r="C98" i="5"/>
  <c r="B98" i="5"/>
  <c r="H97" i="5"/>
  <c r="K96" i="5"/>
  <c r="H96" i="5"/>
  <c r="H95" i="5"/>
  <c r="K94" i="5"/>
  <c r="H94" i="5"/>
  <c r="H103" i="5" s="1"/>
  <c r="BD92" i="5"/>
  <c r="BC92" i="5"/>
  <c r="D92" i="5"/>
  <c r="C92" i="5"/>
  <c r="B92" i="5"/>
  <c r="C91" i="5"/>
  <c r="AD90" i="5"/>
  <c r="Z90" i="5"/>
  <c r="U90" i="5"/>
  <c r="P90" i="5"/>
  <c r="AY90" i="5"/>
  <c r="AZ90" i="5"/>
  <c r="AP90" i="5"/>
  <c r="AB90" i="5"/>
  <c r="X90" i="5"/>
  <c r="R90" i="5"/>
  <c r="BA90" i="5"/>
  <c r="AQ90" i="5"/>
  <c r="Q90" i="5"/>
  <c r="AX90" i="5"/>
  <c r="H89" i="5"/>
  <c r="BD89" i="5"/>
  <c r="BC89" i="5"/>
  <c r="D89" i="5"/>
  <c r="C89" i="5"/>
  <c r="B89" i="5"/>
  <c r="AD88" i="5"/>
  <c r="AY88" i="5"/>
  <c r="AZ88" i="5"/>
  <c r="BA88" i="5"/>
  <c r="AX88" i="5"/>
  <c r="G87" i="5"/>
  <c r="E87" i="5"/>
  <c r="G86" i="5"/>
  <c r="E86" i="5"/>
  <c r="E83" i="5"/>
  <c r="E82" i="5"/>
  <c r="E81" i="5"/>
  <c r="D81" i="5"/>
  <c r="C81" i="5"/>
  <c r="B81" i="5"/>
  <c r="H80" i="5"/>
  <c r="K79" i="5"/>
  <c r="H79" i="5"/>
  <c r="H78" i="5"/>
  <c r="K77" i="5"/>
  <c r="H77" i="5"/>
  <c r="BD75" i="5"/>
  <c r="BC75" i="5"/>
  <c r="D75" i="5"/>
  <c r="C75" i="5"/>
  <c r="B75" i="5"/>
  <c r="AD74" i="5"/>
  <c r="AY74" i="5"/>
  <c r="AZ74" i="5"/>
  <c r="BA74" i="5"/>
  <c r="AX74" i="5"/>
  <c r="G73" i="5"/>
  <c r="E73" i="5"/>
  <c r="G72" i="5"/>
  <c r="E72" i="5"/>
  <c r="F69" i="5"/>
  <c r="E69" i="5"/>
  <c r="F68" i="5"/>
  <c r="E68" i="5"/>
  <c r="H67" i="5"/>
  <c r="K66" i="5"/>
  <c r="I66" i="5"/>
  <c r="H66" i="5"/>
  <c r="I65" i="5"/>
  <c r="H65" i="5"/>
  <c r="K64" i="5"/>
  <c r="I64" i="5"/>
  <c r="H64" i="5"/>
  <c r="C62" i="5"/>
  <c r="B62" i="5"/>
  <c r="BD61" i="5"/>
  <c r="BC61" i="5"/>
  <c r="D61" i="5"/>
  <c r="B61" i="5"/>
  <c r="C60" i="5"/>
  <c r="AD59" i="5"/>
  <c r="Z59" i="5"/>
  <c r="U59" i="5"/>
  <c r="P59" i="5"/>
  <c r="AY59" i="5"/>
  <c r="AZ59" i="5"/>
  <c r="AP59" i="5"/>
  <c r="AB59" i="5"/>
  <c r="X59" i="5"/>
  <c r="R59" i="5"/>
  <c r="BA59" i="5"/>
  <c r="AQ59" i="5"/>
  <c r="Q59" i="5"/>
  <c r="AX59" i="5"/>
  <c r="H57" i="5"/>
  <c r="BD57" i="5"/>
  <c r="BC57" i="5"/>
  <c r="D57" i="5"/>
  <c r="C57" i="5"/>
  <c r="B57" i="5"/>
  <c r="AD56" i="5"/>
  <c r="AF56" i="5"/>
  <c r="AY56" i="5"/>
  <c r="AO56" i="5"/>
  <c r="AZ56" i="5"/>
  <c r="BA56" i="5"/>
  <c r="AX56" i="5"/>
  <c r="G55" i="5"/>
  <c r="E55" i="5"/>
  <c r="G54" i="5"/>
  <c r="E54" i="5"/>
  <c r="F51" i="5"/>
  <c r="E51" i="5"/>
  <c r="F50" i="5"/>
  <c r="E50" i="5"/>
  <c r="F49" i="5"/>
  <c r="E49" i="5"/>
  <c r="D49" i="5"/>
  <c r="C49" i="5"/>
  <c r="B49" i="5"/>
  <c r="K48" i="5"/>
  <c r="I48" i="5"/>
  <c r="H48" i="5"/>
  <c r="I47" i="5"/>
  <c r="H47" i="5"/>
  <c r="K46" i="5"/>
  <c r="I46" i="5"/>
  <c r="H46" i="5"/>
  <c r="H52" i="5" s="1"/>
  <c r="C44" i="5"/>
  <c r="B44" i="5"/>
  <c r="BD43" i="5"/>
  <c r="BC43" i="5"/>
  <c r="D43" i="5"/>
  <c r="B43" i="5"/>
  <c r="C42" i="5"/>
  <c r="K31" i="5"/>
  <c r="J31" i="5"/>
  <c r="B15" i="5"/>
  <c r="B10" i="5"/>
  <c r="CP2" i="5"/>
  <c r="A2" i="5"/>
  <c r="A1" i="5"/>
  <c r="C30" i="5" l="1"/>
  <c r="H200" i="5"/>
  <c r="L309" i="5"/>
  <c r="L306" i="5" s="1"/>
  <c r="H70" i="5"/>
  <c r="H84" i="5"/>
  <c r="L305" i="5"/>
  <c r="H186" i="5"/>
  <c r="D30" i="5"/>
  <c r="H124" i="5"/>
  <c r="H233" i="5"/>
  <c r="H253" i="5"/>
  <c r="AN168" i="5"/>
  <c r="AF168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" i="3"/>
  <c r="CY1" i="3"/>
  <c r="CZ1" i="3"/>
  <c r="DB1" i="3" s="1"/>
  <c r="DA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B4" i="3" s="1"/>
  <c r="DA4" i="3"/>
  <c r="DC4" i="3"/>
  <c r="A5" i="3"/>
  <c r="CY5" i="3"/>
  <c r="CZ5" i="3"/>
  <c r="DB5" i="3" s="1"/>
  <c r="DA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B13" i="3" s="1"/>
  <c r="DA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A17" i="3"/>
  <c r="CY17" i="3"/>
  <c r="CZ17" i="3"/>
  <c r="DB17" i="3" s="1"/>
  <c r="DA17" i="3"/>
  <c r="DC17" i="3"/>
  <c r="A18" i="3"/>
  <c r="CY18" i="3"/>
  <c r="CZ18" i="3"/>
  <c r="DB18" i="3" s="1"/>
  <c r="DA18" i="3"/>
  <c r="DC18" i="3"/>
  <c r="A19" i="3"/>
  <c r="CY19" i="3"/>
  <c r="CZ19" i="3"/>
  <c r="DA19" i="3"/>
  <c r="DB19" i="3"/>
  <c r="DC19" i="3"/>
  <c r="A20" i="3"/>
  <c r="CY20" i="3"/>
  <c r="CZ20" i="3"/>
  <c r="DA20" i="3"/>
  <c r="DB20" i="3"/>
  <c r="DC20" i="3"/>
  <c r="A21" i="3"/>
  <c r="CY21" i="3"/>
  <c r="CZ21" i="3"/>
  <c r="DB21" i="3" s="1"/>
  <c r="DA21" i="3"/>
  <c r="DC21" i="3"/>
  <c r="A22" i="3"/>
  <c r="CY22" i="3"/>
  <c r="CZ22" i="3"/>
  <c r="DB22" i="3" s="1"/>
  <c r="DA22" i="3"/>
  <c r="DC22" i="3"/>
  <c r="A23" i="3"/>
  <c r="CY23" i="3"/>
  <c r="CZ23" i="3"/>
  <c r="DB23" i="3" s="1"/>
  <c r="DA23" i="3"/>
  <c r="DC23" i="3"/>
  <c r="A24" i="3"/>
  <c r="CY24" i="3"/>
  <c r="CZ24" i="3"/>
  <c r="DB24" i="3" s="1"/>
  <c r="DA24" i="3"/>
  <c r="DC24" i="3"/>
  <c r="A25" i="3"/>
  <c r="CY25" i="3"/>
  <c r="CZ25" i="3"/>
  <c r="DA25" i="3"/>
  <c r="DB25" i="3"/>
  <c r="DC25" i="3"/>
  <c r="A26" i="3"/>
  <c r="CY26" i="3"/>
  <c r="CZ26" i="3"/>
  <c r="DB26" i="3" s="1"/>
  <c r="DA26" i="3"/>
  <c r="DC26" i="3"/>
  <c r="A27" i="3"/>
  <c r="CY27" i="3"/>
  <c r="CZ27" i="3"/>
  <c r="DA27" i="3"/>
  <c r="DB27" i="3"/>
  <c r="DC27" i="3"/>
  <c r="A28" i="3"/>
  <c r="CY28" i="3"/>
  <c r="CZ28" i="3"/>
  <c r="DB28" i="3" s="1"/>
  <c r="DA28" i="3"/>
  <c r="DC28" i="3"/>
  <c r="A29" i="3"/>
  <c r="CY29" i="3"/>
  <c r="CZ29" i="3"/>
  <c r="DB29" i="3" s="1"/>
  <c r="DA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A33" i="3"/>
  <c r="DB33" i="3"/>
  <c r="DC33" i="3"/>
  <c r="A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B37" i="3" s="1"/>
  <c r="DA37" i="3"/>
  <c r="DC37" i="3"/>
  <c r="A38" i="3"/>
  <c r="CY38" i="3"/>
  <c r="CZ38" i="3"/>
  <c r="DB38" i="3" s="1"/>
  <c r="DA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A41" i="3"/>
  <c r="DB41" i="3"/>
  <c r="DC41" i="3"/>
  <c r="A42" i="3"/>
  <c r="CY42" i="3"/>
  <c r="CZ42" i="3"/>
  <c r="DB42" i="3" s="1"/>
  <c r="DA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B45" i="3" s="1"/>
  <c r="DA45" i="3"/>
  <c r="DC45" i="3"/>
  <c r="A46" i="3"/>
  <c r="CY46" i="3"/>
  <c r="CZ46" i="3"/>
  <c r="DB46" i="3" s="1"/>
  <c r="DA46" i="3"/>
  <c r="DC46" i="3"/>
  <c r="A47" i="3"/>
  <c r="CY47" i="3"/>
  <c r="CZ47" i="3"/>
  <c r="DB47" i="3" s="1"/>
  <c r="DA47" i="3"/>
  <c r="DC47" i="3"/>
  <c r="A48" i="3"/>
  <c r="CY48" i="3"/>
  <c r="CZ48" i="3"/>
  <c r="DA48" i="3"/>
  <c r="DB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A51" i="3"/>
  <c r="DB51" i="3"/>
  <c r="DC51" i="3"/>
  <c r="A52" i="3"/>
  <c r="CY52" i="3"/>
  <c r="CZ52" i="3"/>
  <c r="DA52" i="3"/>
  <c r="DB52" i="3"/>
  <c r="DC52" i="3"/>
  <c r="A53" i="3"/>
  <c r="CY53" i="3"/>
  <c r="CZ53" i="3"/>
  <c r="DB53" i="3" s="1"/>
  <c r="DA53" i="3"/>
  <c r="DC53" i="3"/>
  <c r="A54" i="3"/>
  <c r="CY54" i="3"/>
  <c r="CZ54" i="3"/>
  <c r="DB54" i="3" s="1"/>
  <c r="DA54" i="3"/>
  <c r="DC54" i="3"/>
  <c r="A55" i="3"/>
  <c r="CY55" i="3"/>
  <c r="CZ55" i="3"/>
  <c r="DB55" i="3" s="1"/>
  <c r="DA55" i="3"/>
  <c r="DC55" i="3"/>
  <c r="A56" i="3"/>
  <c r="CY56" i="3"/>
  <c r="CZ56" i="3"/>
  <c r="DB56" i="3" s="1"/>
  <c r="DA56" i="3"/>
  <c r="DC56" i="3"/>
  <c r="A57" i="3"/>
  <c r="CY57" i="3"/>
  <c r="CZ57" i="3"/>
  <c r="DA57" i="3"/>
  <c r="DB57" i="3"/>
  <c r="DC57" i="3"/>
  <c r="A58" i="3"/>
  <c r="CY58" i="3"/>
  <c r="CZ58" i="3"/>
  <c r="DB58" i="3" s="1"/>
  <c r="DA58" i="3"/>
  <c r="DC58" i="3"/>
  <c r="A59" i="3"/>
  <c r="CY59" i="3"/>
  <c r="CZ59" i="3"/>
  <c r="DA59" i="3"/>
  <c r="DB59" i="3"/>
  <c r="DC59" i="3"/>
  <c r="A60" i="3"/>
  <c r="CY60" i="3"/>
  <c r="CZ60" i="3"/>
  <c r="DB60" i="3" s="1"/>
  <c r="DA60" i="3"/>
  <c r="DC60" i="3"/>
  <c r="A61" i="3"/>
  <c r="CY61" i="3"/>
  <c r="CZ61" i="3"/>
  <c r="DB61" i="3" s="1"/>
  <c r="DA61" i="3"/>
  <c r="DC61" i="3"/>
  <c r="A62" i="3"/>
  <c r="CY62" i="3"/>
  <c r="CZ62" i="3"/>
  <c r="DB62" i="3" s="1"/>
  <c r="DA62" i="3"/>
  <c r="DC62" i="3"/>
  <c r="A63" i="3"/>
  <c r="CY63" i="3"/>
  <c r="CZ63" i="3"/>
  <c r="DB63" i="3" s="1"/>
  <c r="DA63" i="3"/>
  <c r="DC63" i="3"/>
  <c r="A64" i="3"/>
  <c r="CY64" i="3"/>
  <c r="CZ64" i="3"/>
  <c r="DB64" i="3" s="1"/>
  <c r="DA64" i="3"/>
  <c r="DC64" i="3"/>
  <c r="A65" i="3"/>
  <c r="CY65" i="3"/>
  <c r="CZ65" i="3"/>
  <c r="DA65" i="3"/>
  <c r="DB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B68" i="3" s="1"/>
  <c r="DA68" i="3"/>
  <c r="DC68" i="3"/>
  <c r="A69" i="3"/>
  <c r="CY69" i="3"/>
  <c r="CZ69" i="3"/>
  <c r="DB69" i="3" s="1"/>
  <c r="DA69" i="3"/>
  <c r="DC69" i="3"/>
  <c r="A70" i="3"/>
  <c r="CY70" i="3"/>
  <c r="CZ70" i="3"/>
  <c r="DB70" i="3" s="1"/>
  <c r="DA70" i="3"/>
  <c r="DC70" i="3"/>
  <c r="A71" i="3"/>
  <c r="CY71" i="3"/>
  <c r="CZ71" i="3"/>
  <c r="DB71" i="3" s="1"/>
  <c r="DA71" i="3"/>
  <c r="DC71" i="3"/>
  <c r="A72" i="3"/>
  <c r="CY72" i="3"/>
  <c r="CZ72" i="3"/>
  <c r="DB72" i="3" s="1"/>
  <c r="DA72" i="3"/>
  <c r="DC72" i="3"/>
  <c r="A73" i="3"/>
  <c r="CY73" i="3"/>
  <c r="CZ73" i="3"/>
  <c r="DA73" i="3"/>
  <c r="DB73" i="3"/>
  <c r="DC73" i="3"/>
  <c r="A74" i="3"/>
  <c r="CY74" i="3"/>
  <c r="CZ74" i="3"/>
  <c r="DB74" i="3" s="1"/>
  <c r="DA74" i="3"/>
  <c r="DC74" i="3"/>
  <c r="A75" i="3"/>
  <c r="CY75" i="3"/>
  <c r="CZ75" i="3"/>
  <c r="DB75" i="3" s="1"/>
  <c r="DA75" i="3"/>
  <c r="DC75" i="3"/>
  <c r="A76" i="3"/>
  <c r="CY76" i="3"/>
  <c r="CZ76" i="3"/>
  <c r="DA76" i="3"/>
  <c r="DB76" i="3"/>
  <c r="DC76" i="3"/>
  <c r="A77" i="3"/>
  <c r="CY77" i="3"/>
  <c r="CZ77" i="3"/>
  <c r="DB77" i="3" s="1"/>
  <c r="DA77" i="3"/>
  <c r="DC77" i="3"/>
  <c r="A78" i="3"/>
  <c r="CY78" i="3"/>
  <c r="CZ78" i="3"/>
  <c r="DB78" i="3" s="1"/>
  <c r="DA78" i="3"/>
  <c r="DC78" i="3"/>
  <c r="A79" i="3"/>
  <c r="CY79" i="3"/>
  <c r="CZ79" i="3"/>
  <c r="DB79" i="3" s="1"/>
  <c r="DA79" i="3"/>
  <c r="DC79" i="3"/>
  <c r="A80" i="3"/>
  <c r="CY80" i="3"/>
  <c r="CZ80" i="3"/>
  <c r="DA80" i="3"/>
  <c r="DB80" i="3"/>
  <c r="DC80" i="3"/>
  <c r="A81" i="3"/>
  <c r="CY81" i="3"/>
  <c r="CZ81" i="3"/>
  <c r="DB81" i="3" s="1"/>
  <c r="DA81" i="3"/>
  <c r="DC81" i="3"/>
  <c r="A82" i="3"/>
  <c r="CY82" i="3"/>
  <c r="CZ82" i="3"/>
  <c r="DB82" i="3" s="1"/>
  <c r="DA82" i="3"/>
  <c r="DC82" i="3"/>
  <c r="A83" i="3"/>
  <c r="CY83" i="3"/>
  <c r="CZ83" i="3"/>
  <c r="DA83" i="3"/>
  <c r="DB83" i="3"/>
  <c r="DC83" i="3"/>
  <c r="A84" i="3"/>
  <c r="CY84" i="3"/>
  <c r="CZ84" i="3"/>
  <c r="DA84" i="3"/>
  <c r="DB84" i="3"/>
  <c r="DC84" i="3"/>
  <c r="A85" i="3"/>
  <c r="CY85" i="3"/>
  <c r="CZ85" i="3"/>
  <c r="DB85" i="3" s="1"/>
  <c r="DA85" i="3"/>
  <c r="DC85" i="3"/>
  <c r="A86" i="3"/>
  <c r="CY86" i="3"/>
  <c r="CZ86" i="3"/>
  <c r="DB86" i="3" s="1"/>
  <c r="DA86" i="3"/>
  <c r="DC86" i="3"/>
  <c r="A87" i="3"/>
  <c r="CY87" i="3"/>
  <c r="CZ87" i="3"/>
  <c r="DB87" i="3" s="1"/>
  <c r="DA87" i="3"/>
  <c r="DC87" i="3"/>
  <c r="A88" i="3"/>
  <c r="CY88" i="3"/>
  <c r="CZ88" i="3"/>
  <c r="DB88" i="3" s="1"/>
  <c r="DA88" i="3"/>
  <c r="DC88" i="3"/>
  <c r="A89" i="3"/>
  <c r="CY89" i="3"/>
  <c r="CZ89" i="3"/>
  <c r="DA89" i="3"/>
  <c r="DB89" i="3"/>
  <c r="DC89" i="3"/>
  <c r="A90" i="3"/>
  <c r="CY90" i="3"/>
  <c r="CZ90" i="3"/>
  <c r="DB90" i="3" s="1"/>
  <c r="DA90" i="3"/>
  <c r="DC90" i="3"/>
  <c r="A91" i="3"/>
  <c r="CY91" i="3"/>
  <c r="CZ91" i="3"/>
  <c r="DA91" i="3"/>
  <c r="DB91" i="3"/>
  <c r="DC91" i="3"/>
  <c r="A92" i="3"/>
  <c r="CY92" i="3"/>
  <c r="CZ92" i="3"/>
  <c r="DB92" i="3" s="1"/>
  <c r="DA92" i="3"/>
  <c r="DC92" i="3"/>
  <c r="A93" i="3"/>
  <c r="CY93" i="3"/>
  <c r="CZ93" i="3"/>
  <c r="DB93" i="3" s="1"/>
  <c r="DA93" i="3"/>
  <c r="DC93" i="3"/>
  <c r="A94" i="3"/>
  <c r="CY94" i="3"/>
  <c r="CZ94" i="3"/>
  <c r="DB94" i="3" s="1"/>
  <c r="DA94" i="3"/>
  <c r="DC94" i="3"/>
  <c r="A95" i="3"/>
  <c r="CY95" i="3"/>
  <c r="CZ95" i="3"/>
  <c r="DB95" i="3" s="1"/>
  <c r="DA95" i="3"/>
  <c r="DC95" i="3"/>
  <c r="A96" i="3"/>
  <c r="CY96" i="3"/>
  <c r="CZ96" i="3"/>
  <c r="DB96" i="3" s="1"/>
  <c r="DA96" i="3"/>
  <c r="DC96" i="3"/>
  <c r="A97" i="3"/>
  <c r="CY97" i="3"/>
  <c r="CZ97" i="3"/>
  <c r="DA97" i="3"/>
  <c r="DB97" i="3"/>
  <c r="DC97" i="3"/>
  <c r="A98" i="3"/>
  <c r="CY98" i="3"/>
  <c r="CZ98" i="3"/>
  <c r="DB98" i="3" s="1"/>
  <c r="DA98" i="3"/>
  <c r="DC98" i="3"/>
  <c r="A99" i="3"/>
  <c r="CY99" i="3"/>
  <c r="CZ99" i="3"/>
  <c r="DB99" i="3" s="1"/>
  <c r="DA99" i="3"/>
  <c r="DC99" i="3"/>
  <c r="A100" i="3"/>
  <c r="CY100" i="3"/>
  <c r="CZ100" i="3"/>
  <c r="DB100" i="3" s="1"/>
  <c r="DA100" i="3"/>
  <c r="DC100" i="3"/>
  <c r="A101" i="3"/>
  <c r="CY101" i="3"/>
  <c r="CZ101" i="3"/>
  <c r="DB101" i="3" s="1"/>
  <c r="DA101" i="3"/>
  <c r="DC101" i="3"/>
  <c r="A102" i="3"/>
  <c r="CY102" i="3"/>
  <c r="CZ102" i="3"/>
  <c r="DB102" i="3" s="1"/>
  <c r="DA102" i="3"/>
  <c r="DC102" i="3"/>
  <c r="A103" i="3"/>
  <c r="CY103" i="3"/>
  <c r="CZ103" i="3"/>
  <c r="DB103" i="3" s="1"/>
  <c r="DA103" i="3"/>
  <c r="DC103" i="3"/>
  <c r="A104" i="3"/>
  <c r="CY104" i="3"/>
  <c r="CZ104" i="3"/>
  <c r="DB104" i="3" s="1"/>
  <c r="DA104" i="3"/>
  <c r="DC104" i="3"/>
  <c r="A105" i="3"/>
  <c r="CY105" i="3"/>
  <c r="CZ105" i="3"/>
  <c r="DA105" i="3"/>
  <c r="DB105" i="3"/>
  <c r="DC105" i="3"/>
  <c r="A106" i="3"/>
  <c r="CY106" i="3"/>
  <c r="CZ106" i="3"/>
  <c r="DB106" i="3" s="1"/>
  <c r="DA106" i="3"/>
  <c r="DC106" i="3"/>
  <c r="A107" i="3"/>
  <c r="CY107" i="3"/>
  <c r="CZ107" i="3"/>
  <c r="DA107" i="3"/>
  <c r="DB107" i="3"/>
  <c r="DC107" i="3"/>
  <c r="A108" i="3"/>
  <c r="CY108" i="3"/>
  <c r="CZ108" i="3"/>
  <c r="DA108" i="3"/>
  <c r="DB108" i="3"/>
  <c r="DC108" i="3"/>
  <c r="A109" i="3"/>
  <c r="CY109" i="3"/>
  <c r="CZ109" i="3"/>
  <c r="DB109" i="3" s="1"/>
  <c r="DA109" i="3"/>
  <c r="DC109" i="3"/>
  <c r="A110" i="3"/>
  <c r="CY110" i="3"/>
  <c r="CZ110" i="3"/>
  <c r="DB110" i="3" s="1"/>
  <c r="DA110" i="3"/>
  <c r="DC110" i="3"/>
  <c r="A111" i="3"/>
  <c r="CY111" i="3"/>
  <c r="CZ111" i="3"/>
  <c r="DB111" i="3" s="1"/>
  <c r="DA111" i="3"/>
  <c r="DC111" i="3"/>
  <c r="A112" i="3"/>
  <c r="CY112" i="3"/>
  <c r="CZ112" i="3"/>
  <c r="DA112" i="3"/>
  <c r="DB112" i="3"/>
  <c r="DC112" i="3"/>
  <c r="A113" i="3"/>
  <c r="CY113" i="3"/>
  <c r="CZ113" i="3"/>
  <c r="DB113" i="3" s="1"/>
  <c r="DA113" i="3"/>
  <c r="DC113" i="3"/>
  <c r="A114" i="3"/>
  <c r="CY114" i="3"/>
  <c r="CZ114" i="3"/>
  <c r="DB114" i="3" s="1"/>
  <c r="DA114" i="3"/>
  <c r="DC114" i="3"/>
  <c r="A115" i="3"/>
  <c r="CY115" i="3"/>
  <c r="CZ115" i="3"/>
  <c r="DA115" i="3"/>
  <c r="DB115" i="3"/>
  <c r="DC115" i="3"/>
  <c r="A116" i="3"/>
  <c r="CY116" i="3"/>
  <c r="CZ116" i="3"/>
  <c r="DB116" i="3" s="1"/>
  <c r="DA116" i="3"/>
  <c r="DC116" i="3"/>
  <c r="A117" i="3"/>
  <c r="CY117" i="3"/>
  <c r="CZ117" i="3"/>
  <c r="DB117" i="3" s="1"/>
  <c r="DA117" i="3"/>
  <c r="DC117" i="3"/>
  <c r="A118" i="3"/>
  <c r="CY118" i="3"/>
  <c r="CZ118" i="3"/>
  <c r="DB118" i="3" s="1"/>
  <c r="DA118" i="3"/>
  <c r="DC118" i="3"/>
  <c r="A119" i="3"/>
  <c r="CY119" i="3"/>
  <c r="CZ119" i="3"/>
  <c r="DB119" i="3" s="1"/>
  <c r="DA119" i="3"/>
  <c r="DC119" i="3"/>
  <c r="A120" i="3"/>
  <c r="CY120" i="3"/>
  <c r="CZ120" i="3"/>
  <c r="DB120" i="3" s="1"/>
  <c r="DA120" i="3"/>
  <c r="DC120" i="3"/>
  <c r="A121" i="3"/>
  <c r="CY121" i="3"/>
  <c r="CZ121" i="3"/>
  <c r="DA121" i="3"/>
  <c r="DB121" i="3"/>
  <c r="DC121" i="3"/>
  <c r="A122" i="3"/>
  <c r="CY122" i="3"/>
  <c r="CZ122" i="3"/>
  <c r="DB122" i="3" s="1"/>
  <c r="DA122" i="3"/>
  <c r="DC122" i="3"/>
  <c r="A123" i="3"/>
  <c r="CY123" i="3"/>
  <c r="CZ123" i="3"/>
  <c r="DA123" i="3"/>
  <c r="DB123" i="3"/>
  <c r="DC123" i="3"/>
  <c r="A124" i="3"/>
  <c r="CY124" i="3"/>
  <c r="CZ124" i="3"/>
  <c r="DB124" i="3" s="1"/>
  <c r="DA124" i="3"/>
  <c r="DC124" i="3"/>
  <c r="A125" i="3"/>
  <c r="CY125" i="3"/>
  <c r="CZ125" i="3"/>
  <c r="DB125" i="3" s="1"/>
  <c r="DA125" i="3"/>
  <c r="DC125" i="3"/>
  <c r="A126" i="3"/>
  <c r="CY126" i="3"/>
  <c r="CZ126" i="3"/>
  <c r="DB126" i="3" s="1"/>
  <c r="DA126" i="3"/>
  <c r="DC126" i="3"/>
  <c r="A127" i="3"/>
  <c r="CY127" i="3"/>
  <c r="CZ127" i="3"/>
  <c r="DB127" i="3" s="1"/>
  <c r="DA127" i="3"/>
  <c r="DC127" i="3"/>
  <c r="A128" i="3"/>
  <c r="CY128" i="3"/>
  <c r="CZ128" i="3"/>
  <c r="DB128" i="3" s="1"/>
  <c r="DA128" i="3"/>
  <c r="DC128" i="3"/>
  <c r="A129" i="3"/>
  <c r="CY129" i="3"/>
  <c r="CZ129" i="3"/>
  <c r="DA129" i="3"/>
  <c r="DB129" i="3"/>
  <c r="DC129" i="3"/>
  <c r="A130" i="3"/>
  <c r="CY130" i="3"/>
  <c r="CZ130" i="3"/>
  <c r="DB130" i="3" s="1"/>
  <c r="DA130" i="3"/>
  <c r="DC130" i="3"/>
  <c r="A131" i="3"/>
  <c r="CY131" i="3"/>
  <c r="CZ131" i="3"/>
  <c r="DA131" i="3"/>
  <c r="DB131" i="3"/>
  <c r="DC131" i="3"/>
  <c r="A132" i="3"/>
  <c r="CY132" i="3"/>
  <c r="CZ132" i="3"/>
  <c r="DB132" i="3" s="1"/>
  <c r="DA132" i="3"/>
  <c r="DC132" i="3"/>
  <c r="A133" i="3"/>
  <c r="CY133" i="3"/>
  <c r="CZ133" i="3"/>
  <c r="DB133" i="3" s="1"/>
  <c r="DA133" i="3"/>
  <c r="DC133" i="3"/>
  <c r="A134" i="3"/>
  <c r="CY134" i="3"/>
  <c r="CZ134" i="3"/>
  <c r="DB134" i="3" s="1"/>
  <c r="DA134" i="3"/>
  <c r="DC134" i="3"/>
  <c r="A135" i="3"/>
  <c r="CY135" i="3"/>
  <c r="CZ135" i="3"/>
  <c r="DB135" i="3" s="1"/>
  <c r="DA135" i="3"/>
  <c r="DC135" i="3"/>
  <c r="A136" i="3"/>
  <c r="CY136" i="3"/>
  <c r="CZ136" i="3"/>
  <c r="DB136" i="3" s="1"/>
  <c r="DA136" i="3"/>
  <c r="DC136" i="3"/>
  <c r="A137" i="3"/>
  <c r="CY137" i="3"/>
  <c r="CZ137" i="3"/>
  <c r="DA137" i="3"/>
  <c r="DB137" i="3"/>
  <c r="DC137" i="3"/>
  <c r="A138" i="3"/>
  <c r="CY138" i="3"/>
  <c r="CZ138" i="3"/>
  <c r="DB138" i="3" s="1"/>
  <c r="DA138" i="3"/>
  <c r="DC138" i="3"/>
  <c r="A139" i="3"/>
  <c r="CY139" i="3"/>
  <c r="CZ139" i="3"/>
  <c r="DA139" i="3"/>
  <c r="DB139" i="3"/>
  <c r="DC139" i="3"/>
  <c r="A140" i="3"/>
  <c r="CY140" i="3"/>
  <c r="CZ140" i="3"/>
  <c r="DA140" i="3"/>
  <c r="DB140" i="3"/>
  <c r="DC140" i="3"/>
  <c r="A141" i="3"/>
  <c r="CY141" i="3"/>
  <c r="CZ141" i="3"/>
  <c r="DB141" i="3" s="1"/>
  <c r="DA141" i="3"/>
  <c r="DC141" i="3"/>
  <c r="A142" i="3"/>
  <c r="CY142" i="3"/>
  <c r="CZ142" i="3"/>
  <c r="DB142" i="3" s="1"/>
  <c r="DA142" i="3"/>
  <c r="DC142" i="3"/>
  <c r="A143" i="3"/>
  <c r="CY143" i="3"/>
  <c r="CZ143" i="3"/>
  <c r="DB143" i="3" s="1"/>
  <c r="DA143" i="3"/>
  <c r="DC143" i="3"/>
  <c r="A144" i="3"/>
  <c r="CY144" i="3"/>
  <c r="CZ144" i="3"/>
  <c r="DA144" i="3"/>
  <c r="DB144" i="3"/>
  <c r="DC144" i="3"/>
  <c r="A145" i="3"/>
  <c r="CY145" i="3"/>
  <c r="CZ145" i="3"/>
  <c r="DB145" i="3" s="1"/>
  <c r="DA145" i="3"/>
  <c r="DC145" i="3"/>
  <c r="A146" i="3"/>
  <c r="CY146" i="3"/>
  <c r="CZ146" i="3"/>
  <c r="DB146" i="3" s="1"/>
  <c r="DA146" i="3"/>
  <c r="DC146" i="3"/>
  <c r="A147" i="3"/>
  <c r="CY147" i="3"/>
  <c r="CZ147" i="3"/>
  <c r="DA147" i="3"/>
  <c r="DB147" i="3"/>
  <c r="DC147" i="3"/>
  <c r="A148" i="3"/>
  <c r="CY148" i="3"/>
  <c r="CZ148" i="3"/>
  <c r="DB148" i="3" s="1"/>
  <c r="DA148" i="3"/>
  <c r="DC148" i="3"/>
  <c r="A149" i="3"/>
  <c r="CY149" i="3"/>
  <c r="CZ149" i="3"/>
  <c r="DB149" i="3" s="1"/>
  <c r="DA149" i="3"/>
  <c r="DC149" i="3"/>
  <c r="A150" i="3"/>
  <c r="CY150" i="3"/>
  <c r="CZ150" i="3"/>
  <c r="DB150" i="3" s="1"/>
  <c r="DA150" i="3"/>
  <c r="DC150" i="3"/>
  <c r="A151" i="3"/>
  <c r="CY151" i="3"/>
  <c r="CZ151" i="3"/>
  <c r="DB151" i="3" s="1"/>
  <c r="DA151" i="3"/>
  <c r="DC151" i="3"/>
  <c r="A152" i="3"/>
  <c r="CY152" i="3"/>
  <c r="CZ152" i="3"/>
  <c r="DB152" i="3" s="1"/>
  <c r="DA152" i="3"/>
  <c r="DC152" i="3"/>
  <c r="A153" i="3"/>
  <c r="CY153" i="3"/>
  <c r="CZ153" i="3"/>
  <c r="DA153" i="3"/>
  <c r="DB153" i="3"/>
  <c r="DC153" i="3"/>
  <c r="A154" i="3"/>
  <c r="CY154" i="3"/>
  <c r="CZ154" i="3"/>
  <c r="DB154" i="3" s="1"/>
  <c r="DA154" i="3"/>
  <c r="DC154" i="3"/>
  <c r="A155" i="3"/>
  <c r="CY155" i="3"/>
  <c r="CZ155" i="3"/>
  <c r="DA155" i="3"/>
  <c r="DB155" i="3"/>
  <c r="DC155" i="3"/>
  <c r="A156" i="3"/>
  <c r="CY156" i="3"/>
  <c r="CZ156" i="3"/>
  <c r="DB156" i="3" s="1"/>
  <c r="DA156" i="3"/>
  <c r="DC15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9" i="1"/>
  <c r="D29" i="1"/>
  <c r="I29" i="1"/>
  <c r="K29" i="1"/>
  <c r="AC29" i="1"/>
  <c r="AE29" i="1"/>
  <c r="AD29" i="1" s="1"/>
  <c r="CR29" i="1" s="1"/>
  <c r="Q29" i="1" s="1"/>
  <c r="AF29" i="1"/>
  <c r="AG29" i="1"/>
  <c r="CU29" i="1" s="1"/>
  <c r="T29" i="1" s="1"/>
  <c r="AH29" i="1"/>
  <c r="CV29" i="1" s="1"/>
  <c r="U29" i="1" s="1"/>
  <c r="AI29" i="1"/>
  <c r="CW29" i="1" s="1"/>
  <c r="V29" i="1" s="1"/>
  <c r="AJ29" i="1"/>
  <c r="CX29" i="1" s="1"/>
  <c r="W29" i="1" s="1"/>
  <c r="CQ29" i="1"/>
  <c r="P29" i="1" s="1"/>
  <c r="CS29" i="1"/>
  <c r="R29" i="1" s="1"/>
  <c r="HI29" i="1" s="1"/>
  <c r="CT29" i="1"/>
  <c r="S29" i="1" s="1"/>
  <c r="FR29" i="1"/>
  <c r="GL29" i="1"/>
  <c r="GO29" i="1"/>
  <c r="GP29" i="1"/>
  <c r="GV29" i="1"/>
  <c r="HC29" i="1" s="1"/>
  <c r="GX29" i="1" s="1"/>
  <c r="C30" i="1"/>
  <c r="D30" i="1"/>
  <c r="I30" i="1"/>
  <c r="K30" i="1"/>
  <c r="E43" i="5" s="1"/>
  <c r="V30" i="1"/>
  <c r="G51" i="5" s="1"/>
  <c r="AC30" i="1"/>
  <c r="CQ30" i="1" s="1"/>
  <c r="P30" i="1" s="1"/>
  <c r="AE30" i="1"/>
  <c r="AF30" i="1"/>
  <c r="CT30" i="1" s="1"/>
  <c r="S30" i="1" s="1"/>
  <c r="AG30" i="1"/>
  <c r="CU30" i="1" s="1"/>
  <c r="T30" i="1" s="1"/>
  <c r="AH30" i="1"/>
  <c r="CV30" i="1" s="1"/>
  <c r="U30" i="1" s="1"/>
  <c r="G50" i="5" s="1"/>
  <c r="AI30" i="1"/>
  <c r="AJ30" i="1"/>
  <c r="CS30" i="1"/>
  <c r="R30" i="1" s="1"/>
  <c r="HI30" i="1" s="1"/>
  <c r="L48" i="5" s="1"/>
  <c r="Z56" i="5" s="1"/>
  <c r="CW30" i="1"/>
  <c r="CX30" i="1"/>
  <c r="W30" i="1" s="1"/>
  <c r="FR30" i="1"/>
  <c r="GL30" i="1"/>
  <c r="FR55" i="1" s="1"/>
  <c r="FR26" i="1" s="1"/>
  <c r="GO30" i="1"/>
  <c r="FU55" i="1" s="1"/>
  <c r="GP30" i="1"/>
  <c r="FV55" i="1" s="1"/>
  <c r="GV30" i="1"/>
  <c r="HC30" i="1"/>
  <c r="I31" i="1"/>
  <c r="K31" i="1"/>
  <c r="AC31" i="1"/>
  <c r="AD31" i="1"/>
  <c r="AB31" i="1" s="1"/>
  <c r="AE31" i="1"/>
  <c r="CS31" i="1" s="1"/>
  <c r="R31" i="1" s="1"/>
  <c r="AF31" i="1"/>
  <c r="CT31" i="1" s="1"/>
  <c r="AG31" i="1"/>
  <c r="CU31" i="1" s="1"/>
  <c r="T31" i="1" s="1"/>
  <c r="AH31" i="1"/>
  <c r="CV31" i="1" s="1"/>
  <c r="AI31" i="1"/>
  <c r="CW31" i="1" s="1"/>
  <c r="V31" i="1" s="1"/>
  <c r="AJ31" i="1"/>
  <c r="CX31" i="1" s="1"/>
  <c r="W31" i="1" s="1"/>
  <c r="CQ31" i="1"/>
  <c r="P31" i="1" s="1"/>
  <c r="CR31" i="1"/>
  <c r="Q31" i="1" s="1"/>
  <c r="FR31" i="1"/>
  <c r="GL31" i="1"/>
  <c r="GO31" i="1"/>
  <c r="GP31" i="1"/>
  <c r="GV31" i="1"/>
  <c r="HC31" i="1" s="1"/>
  <c r="I32" i="1"/>
  <c r="K32" i="1"/>
  <c r="E57" i="5" s="1"/>
  <c r="AC32" i="1"/>
  <c r="AD32" i="1"/>
  <c r="CR32" i="1" s="1"/>
  <c r="Q32" i="1" s="1"/>
  <c r="AE32" i="1"/>
  <c r="AF32" i="1"/>
  <c r="AG32" i="1"/>
  <c r="AH32" i="1"/>
  <c r="CV32" i="1" s="1"/>
  <c r="U32" i="1" s="1"/>
  <c r="AI32" i="1"/>
  <c r="CW32" i="1" s="1"/>
  <c r="V32" i="1" s="1"/>
  <c r="AJ32" i="1"/>
  <c r="CS32" i="1"/>
  <c r="CT32" i="1"/>
  <c r="CU32" i="1"/>
  <c r="CX32" i="1"/>
  <c r="W32" i="1" s="1"/>
  <c r="FR32" i="1"/>
  <c r="GL32" i="1"/>
  <c r="GO32" i="1"/>
  <c r="GP32" i="1"/>
  <c r="GV32" i="1"/>
  <c r="HC32" i="1"/>
  <c r="C34" i="1"/>
  <c r="D34" i="1"/>
  <c r="I34" i="1"/>
  <c r="K34" i="1"/>
  <c r="AC34" i="1"/>
  <c r="CQ34" i="1" s="1"/>
  <c r="AE34" i="1"/>
  <c r="CS34" i="1" s="1"/>
  <c r="R34" i="1" s="1"/>
  <c r="HI34" i="1" s="1"/>
  <c r="AF34" i="1"/>
  <c r="AG34" i="1"/>
  <c r="CU34" i="1" s="1"/>
  <c r="T34" i="1" s="1"/>
  <c r="AH34" i="1"/>
  <c r="CV34" i="1" s="1"/>
  <c r="U34" i="1" s="1"/>
  <c r="AI34" i="1"/>
  <c r="CW34" i="1" s="1"/>
  <c r="V34" i="1" s="1"/>
  <c r="AJ34" i="1"/>
  <c r="CX34" i="1" s="1"/>
  <c r="W34" i="1" s="1"/>
  <c r="FR34" i="1"/>
  <c r="GL34" i="1"/>
  <c r="GO34" i="1"/>
  <c r="GP34" i="1"/>
  <c r="GV34" i="1"/>
  <c r="HC34" i="1" s="1"/>
  <c r="GX34" i="1" s="1"/>
  <c r="C35" i="1"/>
  <c r="D35" i="1"/>
  <c r="I35" i="1"/>
  <c r="S35" i="1" s="1"/>
  <c r="HJ35" i="1" s="1"/>
  <c r="L64" i="5" s="1"/>
  <c r="K35" i="1"/>
  <c r="E61" i="5" s="1"/>
  <c r="W35" i="1"/>
  <c r="AC35" i="1"/>
  <c r="J67" i="5" s="1"/>
  <c r="AO74" i="5" s="1"/>
  <c r="AD35" i="1"/>
  <c r="AE35" i="1"/>
  <c r="AF35" i="1"/>
  <c r="AG35" i="1"/>
  <c r="AH35" i="1"/>
  <c r="CV35" i="1" s="1"/>
  <c r="U35" i="1" s="1"/>
  <c r="G68" i="5" s="1"/>
  <c r="AI35" i="1"/>
  <c r="CW35" i="1" s="1"/>
  <c r="V35" i="1" s="1"/>
  <c r="G69" i="5" s="1"/>
  <c r="AJ35" i="1"/>
  <c r="CS35" i="1"/>
  <c r="CT35" i="1"/>
  <c r="CU35" i="1"/>
  <c r="CX35" i="1"/>
  <c r="FR35" i="1"/>
  <c r="GL35" i="1"/>
  <c r="GO35" i="1"/>
  <c r="GP35" i="1"/>
  <c r="GV35" i="1"/>
  <c r="HC35" i="1" s="1"/>
  <c r="GX35" i="1" s="1"/>
  <c r="C36" i="1"/>
  <c r="D36" i="1"/>
  <c r="I36" i="1"/>
  <c r="K36" i="1"/>
  <c r="AC36" i="1"/>
  <c r="CQ36" i="1" s="1"/>
  <c r="P36" i="1" s="1"/>
  <c r="AD36" i="1"/>
  <c r="CR36" i="1" s="1"/>
  <c r="Q36" i="1" s="1"/>
  <c r="AE36" i="1"/>
  <c r="CS36" i="1" s="1"/>
  <c r="R36" i="1" s="1"/>
  <c r="HI36" i="1" s="1"/>
  <c r="AF36" i="1"/>
  <c r="AG36" i="1"/>
  <c r="CU36" i="1" s="1"/>
  <c r="T36" i="1" s="1"/>
  <c r="AH36" i="1"/>
  <c r="CV36" i="1" s="1"/>
  <c r="U36" i="1" s="1"/>
  <c r="AI36" i="1"/>
  <c r="CW36" i="1" s="1"/>
  <c r="V36" i="1" s="1"/>
  <c r="AJ36" i="1"/>
  <c r="CX36" i="1" s="1"/>
  <c r="FR36" i="1"/>
  <c r="GL36" i="1"/>
  <c r="GO36" i="1"/>
  <c r="GP36" i="1"/>
  <c r="GV36" i="1"/>
  <c r="HC36" i="1" s="1"/>
  <c r="C37" i="1"/>
  <c r="D37" i="1"/>
  <c r="I37" i="1"/>
  <c r="K37" i="1"/>
  <c r="E75" i="5" s="1"/>
  <c r="V37" i="1"/>
  <c r="G83" i="5" s="1"/>
  <c r="AC37" i="1"/>
  <c r="AD37" i="1"/>
  <c r="AE37" i="1"/>
  <c r="AF37" i="1"/>
  <c r="AG37" i="1"/>
  <c r="CU37" i="1" s="1"/>
  <c r="T37" i="1" s="1"/>
  <c r="AH37" i="1"/>
  <c r="CV37" i="1" s="1"/>
  <c r="AI37" i="1"/>
  <c r="AJ37" i="1"/>
  <c r="CX37" i="1" s="1"/>
  <c r="CS37" i="1"/>
  <c r="CW37" i="1"/>
  <c r="FR37" i="1"/>
  <c r="GL37" i="1"/>
  <c r="GO37" i="1"/>
  <c r="GP37" i="1"/>
  <c r="GV37" i="1"/>
  <c r="HC37" i="1" s="1"/>
  <c r="GX37" i="1" s="1"/>
  <c r="I38" i="1"/>
  <c r="K38" i="1"/>
  <c r="U38" i="1"/>
  <c r="AC38" i="1"/>
  <c r="CQ38" i="1" s="1"/>
  <c r="AE38" i="1"/>
  <c r="AD38" i="1" s="1"/>
  <c r="CR38" i="1" s="1"/>
  <c r="Q38" i="1" s="1"/>
  <c r="AF38" i="1"/>
  <c r="CT38" i="1" s="1"/>
  <c r="S38" i="1" s="1"/>
  <c r="AG38" i="1"/>
  <c r="AH38" i="1"/>
  <c r="CV38" i="1" s="1"/>
  <c r="AI38" i="1"/>
  <c r="AJ38" i="1"/>
  <c r="CX38" i="1" s="1"/>
  <c r="W38" i="1" s="1"/>
  <c r="CU38" i="1"/>
  <c r="T38" i="1" s="1"/>
  <c r="CW38" i="1"/>
  <c r="V38" i="1" s="1"/>
  <c r="FR38" i="1"/>
  <c r="GL38" i="1"/>
  <c r="BZ55" i="1" s="1"/>
  <c r="GO38" i="1"/>
  <c r="GP38" i="1"/>
  <c r="GV38" i="1"/>
  <c r="HC38" i="1" s="1"/>
  <c r="GX38" i="1"/>
  <c r="I39" i="1"/>
  <c r="G89" i="5" s="1"/>
  <c r="K39" i="1"/>
  <c r="E89" i="5" s="1"/>
  <c r="AC39" i="1"/>
  <c r="AE39" i="1"/>
  <c r="AD39" i="1" s="1"/>
  <c r="CR39" i="1" s="1"/>
  <c r="Q39" i="1" s="1"/>
  <c r="AF39" i="1"/>
  <c r="CT39" i="1" s="1"/>
  <c r="AG39" i="1"/>
  <c r="CU39" i="1" s="1"/>
  <c r="T39" i="1" s="1"/>
  <c r="AH39" i="1"/>
  <c r="CV39" i="1" s="1"/>
  <c r="AI39" i="1"/>
  <c r="CW39" i="1" s="1"/>
  <c r="V39" i="1" s="1"/>
  <c r="AJ39" i="1"/>
  <c r="CX39" i="1" s="1"/>
  <c r="W39" i="1" s="1"/>
  <c r="CS39" i="1"/>
  <c r="R39" i="1" s="1"/>
  <c r="HI39" i="1" s="1"/>
  <c r="FR39" i="1"/>
  <c r="GL39" i="1"/>
  <c r="GO39" i="1"/>
  <c r="GP39" i="1"/>
  <c r="GV39" i="1"/>
  <c r="HC39" i="1"/>
  <c r="C41" i="1"/>
  <c r="D41" i="1"/>
  <c r="I41" i="1"/>
  <c r="CX41" i="3" s="1"/>
  <c r="K41" i="1"/>
  <c r="AC41" i="1"/>
  <c r="AE41" i="1"/>
  <c r="CS41" i="1" s="1"/>
  <c r="R41" i="1" s="1"/>
  <c r="HI41" i="1" s="1"/>
  <c r="AF41" i="1"/>
  <c r="AG41" i="1"/>
  <c r="CU41" i="1" s="1"/>
  <c r="AH41" i="1"/>
  <c r="AI41" i="1"/>
  <c r="CW41" i="1" s="1"/>
  <c r="V41" i="1" s="1"/>
  <c r="AJ41" i="1"/>
  <c r="CX41" i="1" s="1"/>
  <c r="W41" i="1" s="1"/>
  <c r="CT41" i="1"/>
  <c r="CV41" i="1"/>
  <c r="FR41" i="1"/>
  <c r="GL41" i="1"/>
  <c r="GO41" i="1"/>
  <c r="GP41" i="1"/>
  <c r="GV41" i="1"/>
  <c r="HC41" i="1" s="1"/>
  <c r="C42" i="1"/>
  <c r="D42" i="1"/>
  <c r="I42" i="1"/>
  <c r="K42" i="1"/>
  <c r="E92" i="5" s="1"/>
  <c r="AC42" i="1"/>
  <c r="AE42" i="1"/>
  <c r="AF42" i="1"/>
  <c r="AG42" i="1"/>
  <c r="CU42" i="1" s="1"/>
  <c r="AH42" i="1"/>
  <c r="CV42" i="1" s="1"/>
  <c r="AI42" i="1"/>
  <c r="CW42" i="1" s="1"/>
  <c r="V42" i="1" s="1"/>
  <c r="G102" i="5" s="1"/>
  <c r="AJ42" i="1"/>
  <c r="CX42" i="1" s="1"/>
  <c r="CQ42" i="1"/>
  <c r="P42" i="1" s="1"/>
  <c r="CS42" i="1"/>
  <c r="FR42" i="1"/>
  <c r="GL42" i="1"/>
  <c r="GO42" i="1"/>
  <c r="GP42" i="1"/>
  <c r="GV42" i="1"/>
  <c r="HC42" i="1"/>
  <c r="I43" i="1"/>
  <c r="K43" i="1"/>
  <c r="AC43" i="1"/>
  <c r="CQ43" i="1" s="1"/>
  <c r="P43" i="1" s="1"/>
  <c r="AE43" i="1"/>
  <c r="AD43" i="1" s="1"/>
  <c r="CR43" i="1" s="1"/>
  <c r="Q43" i="1" s="1"/>
  <c r="AF43" i="1"/>
  <c r="AG43" i="1"/>
  <c r="CU43" i="1" s="1"/>
  <c r="T43" i="1" s="1"/>
  <c r="AH43" i="1"/>
  <c r="CV43" i="1" s="1"/>
  <c r="AI43" i="1"/>
  <c r="CW43" i="1" s="1"/>
  <c r="V43" i="1" s="1"/>
  <c r="AJ43" i="1"/>
  <c r="CT43" i="1"/>
  <c r="CX43" i="1"/>
  <c r="W43" i="1" s="1"/>
  <c r="FR43" i="1"/>
  <c r="GL43" i="1"/>
  <c r="GO43" i="1"/>
  <c r="GP43" i="1"/>
  <c r="GV43" i="1"/>
  <c r="HC43" i="1" s="1"/>
  <c r="GX43" i="1" s="1"/>
  <c r="I44" i="1"/>
  <c r="G108" i="5" s="1"/>
  <c r="K44" i="1"/>
  <c r="E108" i="5" s="1"/>
  <c r="AC44" i="1"/>
  <c r="J108" i="5" s="1"/>
  <c r="AD44" i="1"/>
  <c r="AE44" i="1"/>
  <c r="AF44" i="1"/>
  <c r="CT44" i="1" s="1"/>
  <c r="AG44" i="1"/>
  <c r="AH44" i="1"/>
  <c r="CV44" i="1" s="1"/>
  <c r="AI44" i="1"/>
  <c r="CW44" i="1" s="1"/>
  <c r="V44" i="1" s="1"/>
  <c r="AJ44" i="1"/>
  <c r="CX44" i="1" s="1"/>
  <c r="CR44" i="1"/>
  <c r="Q44" i="1" s="1"/>
  <c r="CS44" i="1"/>
  <c r="R44" i="1" s="1"/>
  <c r="HI44" i="1" s="1"/>
  <c r="CU44" i="1"/>
  <c r="T44" i="1" s="1"/>
  <c r="FR44" i="1"/>
  <c r="GL44" i="1"/>
  <c r="GO44" i="1"/>
  <c r="GP44" i="1"/>
  <c r="GV44" i="1"/>
  <c r="HC44" i="1" s="1"/>
  <c r="GX44" i="1" s="1"/>
  <c r="I45" i="1"/>
  <c r="K45" i="1"/>
  <c r="AC45" i="1"/>
  <c r="CQ45" i="1" s="1"/>
  <c r="P45" i="1" s="1"/>
  <c r="AE45" i="1"/>
  <c r="CS45" i="1" s="1"/>
  <c r="R45" i="1" s="1"/>
  <c r="HI45" i="1" s="1"/>
  <c r="AF45" i="1"/>
  <c r="CT45" i="1" s="1"/>
  <c r="S45" i="1" s="1"/>
  <c r="AG45" i="1"/>
  <c r="CU45" i="1" s="1"/>
  <c r="T45" i="1" s="1"/>
  <c r="AH45" i="1"/>
  <c r="CV45" i="1" s="1"/>
  <c r="U45" i="1" s="1"/>
  <c r="AI45" i="1"/>
  <c r="AJ45" i="1"/>
  <c r="CX45" i="1" s="1"/>
  <c r="W45" i="1" s="1"/>
  <c r="CW45" i="1"/>
  <c r="V45" i="1" s="1"/>
  <c r="FR45" i="1"/>
  <c r="GL45" i="1"/>
  <c r="GO45" i="1"/>
  <c r="GP45" i="1"/>
  <c r="GV45" i="1"/>
  <c r="HC45" i="1" s="1"/>
  <c r="GX45" i="1" s="1"/>
  <c r="I46" i="1"/>
  <c r="K46" i="1"/>
  <c r="E110" i="5" s="1"/>
  <c r="T46" i="1"/>
  <c r="AC46" i="1"/>
  <c r="J110" i="5" s="1"/>
  <c r="AO111" i="5" s="1"/>
  <c r="AE46" i="1"/>
  <c r="AD46" i="1" s="1"/>
  <c r="AF46" i="1"/>
  <c r="CT46" i="1" s="1"/>
  <c r="AG46" i="1"/>
  <c r="AH46" i="1"/>
  <c r="CV46" i="1" s="1"/>
  <c r="U46" i="1" s="1"/>
  <c r="AI46" i="1"/>
  <c r="AJ46" i="1"/>
  <c r="CX46" i="1" s="1"/>
  <c r="CU46" i="1"/>
  <c r="CW46" i="1"/>
  <c r="V46" i="1" s="1"/>
  <c r="FR46" i="1"/>
  <c r="FQ55" i="1" s="1"/>
  <c r="GL46" i="1"/>
  <c r="GO46" i="1"/>
  <c r="GP46" i="1"/>
  <c r="GV46" i="1"/>
  <c r="HC46" i="1" s="1"/>
  <c r="I47" i="1"/>
  <c r="K47" i="1"/>
  <c r="AC47" i="1"/>
  <c r="AD47" i="1"/>
  <c r="CR47" i="1" s="1"/>
  <c r="Q47" i="1" s="1"/>
  <c r="AE47" i="1"/>
  <c r="AF47" i="1"/>
  <c r="CT47" i="1" s="1"/>
  <c r="AG47" i="1"/>
  <c r="CU47" i="1" s="1"/>
  <c r="T47" i="1" s="1"/>
  <c r="AH47" i="1"/>
  <c r="CV47" i="1" s="1"/>
  <c r="U47" i="1" s="1"/>
  <c r="AI47" i="1"/>
  <c r="CW47" i="1" s="1"/>
  <c r="V47" i="1" s="1"/>
  <c r="AJ47" i="1"/>
  <c r="CX47" i="1" s="1"/>
  <c r="W47" i="1" s="1"/>
  <c r="CQ47" i="1"/>
  <c r="P47" i="1" s="1"/>
  <c r="CS47" i="1"/>
  <c r="R47" i="1" s="1"/>
  <c r="HI47" i="1" s="1"/>
  <c r="FR47" i="1"/>
  <c r="GL47" i="1"/>
  <c r="GO47" i="1"/>
  <c r="GP47" i="1"/>
  <c r="GV47" i="1"/>
  <c r="HC47" i="1" s="1"/>
  <c r="GX47" i="1" s="1"/>
  <c r="I48" i="1"/>
  <c r="G112" i="5" s="1"/>
  <c r="K48" i="1"/>
  <c r="E112" i="5" s="1"/>
  <c r="AC48" i="1"/>
  <c r="J112" i="5" s="1"/>
  <c r="AE48" i="1"/>
  <c r="AD48" i="1" s="1"/>
  <c r="AF48" i="1"/>
  <c r="CT48" i="1" s="1"/>
  <c r="AG48" i="1"/>
  <c r="CU48" i="1" s="1"/>
  <c r="T48" i="1" s="1"/>
  <c r="AH48" i="1"/>
  <c r="AI48" i="1"/>
  <c r="CW48" i="1" s="1"/>
  <c r="V48" i="1" s="1"/>
  <c r="AJ48" i="1"/>
  <c r="CX48" i="1" s="1"/>
  <c r="CV48" i="1"/>
  <c r="U48" i="1" s="1"/>
  <c r="FR48" i="1"/>
  <c r="GL48" i="1"/>
  <c r="GO48" i="1"/>
  <c r="GP48" i="1"/>
  <c r="GV48" i="1"/>
  <c r="HC48" i="1" s="1"/>
  <c r="GX48" i="1" s="1"/>
  <c r="C50" i="1"/>
  <c r="D50" i="1"/>
  <c r="I50" i="1"/>
  <c r="K50" i="1"/>
  <c r="AC50" i="1"/>
  <c r="AE50" i="1"/>
  <c r="AD50" i="1" s="1"/>
  <c r="AF50" i="1"/>
  <c r="CT50" i="1" s="1"/>
  <c r="AG50" i="1"/>
  <c r="AH50" i="1"/>
  <c r="AI50" i="1"/>
  <c r="AJ50" i="1"/>
  <c r="CX50" i="1" s="1"/>
  <c r="CQ50" i="1"/>
  <c r="CS50" i="1"/>
  <c r="R50" i="1" s="1"/>
  <c r="HI50" i="1" s="1"/>
  <c r="CU50" i="1"/>
  <c r="CV50" i="1"/>
  <c r="CW50" i="1"/>
  <c r="FR50" i="1"/>
  <c r="GL50" i="1"/>
  <c r="GO50" i="1"/>
  <c r="GP50" i="1"/>
  <c r="GV50" i="1"/>
  <c r="HC50" i="1" s="1"/>
  <c r="GX50" i="1" s="1"/>
  <c r="C51" i="1"/>
  <c r="D51" i="1"/>
  <c r="I51" i="1"/>
  <c r="K51" i="1"/>
  <c r="E115" i="5" s="1"/>
  <c r="U51" i="1"/>
  <c r="G122" i="5" s="1"/>
  <c r="AC51" i="1"/>
  <c r="J120" i="5" s="1"/>
  <c r="AO128" i="5" s="1"/>
  <c r="AE51" i="1"/>
  <c r="AF51" i="1"/>
  <c r="AG51" i="1"/>
  <c r="CU51" i="1" s="1"/>
  <c r="T51" i="1" s="1"/>
  <c r="AH51" i="1"/>
  <c r="AI51" i="1"/>
  <c r="CW51" i="1" s="1"/>
  <c r="AJ51" i="1"/>
  <c r="CX51" i="1" s="1"/>
  <c r="CV51" i="1"/>
  <c r="FR51" i="1"/>
  <c r="GL51" i="1"/>
  <c r="GO51" i="1"/>
  <c r="GP51" i="1"/>
  <c r="GV51" i="1"/>
  <c r="HC51" i="1"/>
  <c r="GX51" i="1" s="1"/>
  <c r="I52" i="1"/>
  <c r="K52" i="1"/>
  <c r="AC52" i="1"/>
  <c r="CQ52" i="1" s="1"/>
  <c r="AE52" i="1"/>
  <c r="AD52" i="1" s="1"/>
  <c r="CR52" i="1" s="1"/>
  <c r="Q52" i="1" s="1"/>
  <c r="AF52" i="1"/>
  <c r="AG52" i="1"/>
  <c r="AH52" i="1"/>
  <c r="CV52" i="1" s="1"/>
  <c r="AI52" i="1"/>
  <c r="AJ52" i="1"/>
  <c r="CX52" i="1" s="1"/>
  <c r="CT52" i="1"/>
  <c r="CU52" i="1"/>
  <c r="CW52" i="1"/>
  <c r="FR52" i="1"/>
  <c r="GL52" i="1"/>
  <c r="GO52" i="1"/>
  <c r="GP52" i="1"/>
  <c r="GV52" i="1"/>
  <c r="HC52" i="1" s="1"/>
  <c r="I53" i="1"/>
  <c r="K53" i="1"/>
  <c r="E129" i="5" s="1"/>
  <c r="AC53" i="1"/>
  <c r="AE53" i="1"/>
  <c r="AD53" i="1" s="1"/>
  <c r="CR53" i="1" s="1"/>
  <c r="Q53" i="1" s="1"/>
  <c r="AF53" i="1"/>
  <c r="CT53" i="1" s="1"/>
  <c r="S53" i="1" s="1"/>
  <c r="HJ53" i="1" s="1"/>
  <c r="AG53" i="1"/>
  <c r="CU53" i="1" s="1"/>
  <c r="T53" i="1" s="1"/>
  <c r="AH53" i="1"/>
  <c r="CV53" i="1" s="1"/>
  <c r="U53" i="1" s="1"/>
  <c r="AI53" i="1"/>
  <c r="CW53" i="1" s="1"/>
  <c r="V53" i="1" s="1"/>
  <c r="AJ53" i="1"/>
  <c r="CX53" i="1" s="1"/>
  <c r="W53" i="1" s="1"/>
  <c r="CQ53" i="1"/>
  <c r="P53" i="1" s="1"/>
  <c r="FR53" i="1"/>
  <c r="GL53" i="1"/>
  <c r="GO53" i="1"/>
  <c r="GP53" i="1"/>
  <c r="GV53" i="1"/>
  <c r="HC53" i="1" s="1"/>
  <c r="B55" i="1"/>
  <c r="B26" i="1" s="1"/>
  <c r="C55" i="1"/>
  <c r="C26" i="1" s="1"/>
  <c r="D55" i="1"/>
  <c r="D26" i="1" s="1"/>
  <c r="F55" i="1"/>
  <c r="F26" i="1" s="1"/>
  <c r="G55" i="1"/>
  <c r="G26" i="1" s="1"/>
  <c r="BX55" i="1"/>
  <c r="CK55" i="1"/>
  <c r="CK26" i="1" s="1"/>
  <c r="CL55" i="1"/>
  <c r="CL26" i="1" s="1"/>
  <c r="CM55" i="1"/>
  <c r="FP55" i="1"/>
  <c r="GC55" i="1"/>
  <c r="GC26" i="1" s="1"/>
  <c r="GD55" i="1"/>
  <c r="GE55" i="1"/>
  <c r="D85" i="1"/>
  <c r="E87" i="1"/>
  <c r="Z87" i="1"/>
  <c r="AA87" i="1"/>
  <c r="AM87" i="1"/>
  <c r="AN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CK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R87" i="1"/>
  <c r="DS87" i="1"/>
  <c r="EE87" i="1"/>
  <c r="EF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FK87" i="1"/>
  <c r="FL87" i="1"/>
  <c r="FM87" i="1"/>
  <c r="FN87" i="1"/>
  <c r="FO87" i="1"/>
  <c r="GF87" i="1"/>
  <c r="GG87" i="1"/>
  <c r="GH87" i="1"/>
  <c r="GI87" i="1"/>
  <c r="GJ87" i="1"/>
  <c r="GK87" i="1"/>
  <c r="GL87" i="1"/>
  <c r="GM87" i="1"/>
  <c r="GN87" i="1"/>
  <c r="GO87" i="1"/>
  <c r="GP87" i="1"/>
  <c r="GQ87" i="1"/>
  <c r="GR87" i="1"/>
  <c r="GS87" i="1"/>
  <c r="GT87" i="1"/>
  <c r="GU87" i="1"/>
  <c r="GV87" i="1"/>
  <c r="GW87" i="1"/>
  <c r="GX87" i="1"/>
  <c r="C89" i="1"/>
  <c r="D89" i="1"/>
  <c r="I89" i="1"/>
  <c r="K89" i="1"/>
  <c r="AC89" i="1"/>
  <c r="AD89" i="1"/>
  <c r="AE89" i="1"/>
  <c r="AF89" i="1"/>
  <c r="CT89" i="1" s="1"/>
  <c r="S89" i="1" s="1"/>
  <c r="AG89" i="1"/>
  <c r="AH89" i="1"/>
  <c r="CV89" i="1" s="1"/>
  <c r="U89" i="1" s="1"/>
  <c r="AI89" i="1"/>
  <c r="CW89" i="1" s="1"/>
  <c r="V89" i="1" s="1"/>
  <c r="AJ89" i="1"/>
  <c r="CX89" i="1" s="1"/>
  <c r="W89" i="1" s="1"/>
  <c r="CQ89" i="1"/>
  <c r="CR89" i="1"/>
  <c r="Q89" i="1" s="1"/>
  <c r="CS89" i="1"/>
  <c r="R89" i="1" s="1"/>
  <c r="CU89" i="1"/>
  <c r="T89" i="1" s="1"/>
  <c r="FR89" i="1"/>
  <c r="GL89" i="1"/>
  <c r="GO89" i="1"/>
  <c r="GP89" i="1"/>
  <c r="GV89" i="1"/>
  <c r="HC89" i="1" s="1"/>
  <c r="GX89" i="1" s="1"/>
  <c r="HJ89" i="1"/>
  <c r="C90" i="1"/>
  <c r="D90" i="1"/>
  <c r="I90" i="1"/>
  <c r="K90" i="1"/>
  <c r="E150" i="5" s="1"/>
  <c r="AC90" i="1"/>
  <c r="CQ90" i="1" s="1"/>
  <c r="P90" i="1" s="1"/>
  <c r="AE90" i="1"/>
  <c r="AF90" i="1"/>
  <c r="AG90" i="1"/>
  <c r="CU90" i="1" s="1"/>
  <c r="T90" i="1" s="1"/>
  <c r="AH90" i="1"/>
  <c r="CV90" i="1" s="1"/>
  <c r="U90" i="1" s="1"/>
  <c r="G160" i="5" s="1"/>
  <c r="AI90" i="1"/>
  <c r="CW90" i="1" s="1"/>
  <c r="V90" i="1" s="1"/>
  <c r="G161" i="5" s="1"/>
  <c r="AJ90" i="1"/>
  <c r="CX90" i="1" s="1"/>
  <c r="W90" i="1" s="1"/>
  <c r="FR90" i="1"/>
  <c r="GL90" i="1"/>
  <c r="GO90" i="1"/>
  <c r="GP90" i="1"/>
  <c r="FV108" i="1" s="1"/>
  <c r="GV90" i="1"/>
  <c r="HC90" i="1" s="1"/>
  <c r="GX90" i="1" s="1"/>
  <c r="I91" i="1"/>
  <c r="W91" i="1" s="1"/>
  <c r="K91" i="1"/>
  <c r="AC91" i="1"/>
  <c r="AE91" i="1"/>
  <c r="AD91" i="1" s="1"/>
  <c r="CR91" i="1" s="1"/>
  <c r="Q91" i="1" s="1"/>
  <c r="AF91" i="1"/>
  <c r="AG91" i="1"/>
  <c r="AH91" i="1"/>
  <c r="CV91" i="1" s="1"/>
  <c r="AI91" i="1"/>
  <c r="AJ91" i="1"/>
  <c r="CX91" i="1" s="1"/>
  <c r="CQ91" i="1"/>
  <c r="CT91" i="1"/>
  <c r="CU91" i="1"/>
  <c r="CW91" i="1"/>
  <c r="FR91" i="1"/>
  <c r="GL91" i="1"/>
  <c r="GO91" i="1"/>
  <c r="GP91" i="1"/>
  <c r="GV91" i="1"/>
  <c r="HC91" i="1" s="1"/>
  <c r="I92" i="1"/>
  <c r="G167" i="5" s="1"/>
  <c r="K92" i="1"/>
  <c r="E167" i="5" s="1"/>
  <c r="AC92" i="1"/>
  <c r="J167" i="5" s="1"/>
  <c r="AO168" i="5" s="1"/>
  <c r="AE92" i="1"/>
  <c r="AD92" i="1" s="1"/>
  <c r="CR92" i="1" s="1"/>
  <c r="Q92" i="1" s="1"/>
  <c r="AF92" i="1"/>
  <c r="CT92" i="1" s="1"/>
  <c r="S92" i="1" s="1"/>
  <c r="HJ92" i="1" s="1"/>
  <c r="AG92" i="1"/>
  <c r="CU92" i="1" s="1"/>
  <c r="T92" i="1" s="1"/>
  <c r="AH92" i="1"/>
  <c r="CV92" i="1" s="1"/>
  <c r="U92" i="1" s="1"/>
  <c r="AI92" i="1"/>
  <c r="CW92" i="1" s="1"/>
  <c r="V92" i="1" s="1"/>
  <c r="AJ92" i="1"/>
  <c r="CX92" i="1" s="1"/>
  <c r="W92" i="1" s="1"/>
  <c r="CQ92" i="1"/>
  <c r="P92" i="1" s="1"/>
  <c r="FR92" i="1"/>
  <c r="GL92" i="1"/>
  <c r="GO92" i="1"/>
  <c r="GP92" i="1"/>
  <c r="GV92" i="1"/>
  <c r="HC92" i="1" s="1"/>
  <c r="GX92" i="1" s="1"/>
  <c r="I93" i="1"/>
  <c r="K93" i="1"/>
  <c r="AC93" i="1"/>
  <c r="AD93" i="1"/>
  <c r="CR93" i="1" s="1"/>
  <c r="Q93" i="1" s="1"/>
  <c r="AE93" i="1"/>
  <c r="CS93" i="1" s="1"/>
  <c r="R93" i="1" s="1"/>
  <c r="HI93" i="1" s="1"/>
  <c r="AF93" i="1"/>
  <c r="AG93" i="1"/>
  <c r="CU93" i="1" s="1"/>
  <c r="T93" i="1" s="1"/>
  <c r="AH93" i="1"/>
  <c r="CV93" i="1" s="1"/>
  <c r="AI93" i="1"/>
  <c r="AJ93" i="1"/>
  <c r="CX93" i="1" s="1"/>
  <c r="W93" i="1" s="1"/>
  <c r="CT93" i="1"/>
  <c r="CW93" i="1"/>
  <c r="V93" i="1" s="1"/>
  <c r="FR93" i="1"/>
  <c r="GL93" i="1"/>
  <c r="GO93" i="1"/>
  <c r="GP93" i="1"/>
  <c r="GV93" i="1"/>
  <c r="HC93" i="1" s="1"/>
  <c r="GX93" i="1" s="1"/>
  <c r="I94" i="1"/>
  <c r="K94" i="1"/>
  <c r="E169" i="5" s="1"/>
  <c r="AC94" i="1"/>
  <c r="J169" i="5" s="1"/>
  <c r="AO171" i="5" s="1"/>
  <c r="AE94" i="1"/>
  <c r="AD94" i="1" s="1"/>
  <c r="CR94" i="1" s="1"/>
  <c r="Q94" i="1" s="1"/>
  <c r="AF94" i="1"/>
  <c r="CT94" i="1" s="1"/>
  <c r="S94" i="1" s="1"/>
  <c r="HJ94" i="1" s="1"/>
  <c r="AG94" i="1"/>
  <c r="AH94" i="1"/>
  <c r="AI94" i="1"/>
  <c r="CW94" i="1" s="1"/>
  <c r="V94" i="1" s="1"/>
  <c r="AJ94" i="1"/>
  <c r="CX94" i="1" s="1"/>
  <c r="W94" i="1" s="1"/>
  <c r="CS94" i="1"/>
  <c r="R94" i="1" s="1"/>
  <c r="HI94" i="1" s="1"/>
  <c r="HK94" i="1" s="1"/>
  <c r="AH169" i="5" s="1"/>
  <c r="AS169" i="5" s="1"/>
  <c r="CU94" i="1"/>
  <c r="T94" i="1" s="1"/>
  <c r="CV94" i="1"/>
  <c r="U94" i="1" s="1"/>
  <c r="FR94" i="1"/>
  <c r="GL94" i="1"/>
  <c r="GO94" i="1"/>
  <c r="GP94" i="1"/>
  <c r="GV94" i="1"/>
  <c r="HC94" i="1" s="1"/>
  <c r="GX94" i="1" s="1"/>
  <c r="I95" i="1"/>
  <c r="K95" i="1"/>
  <c r="AC95" i="1"/>
  <c r="CQ95" i="1" s="1"/>
  <c r="P95" i="1" s="1"/>
  <c r="AE95" i="1"/>
  <c r="CS95" i="1" s="1"/>
  <c r="R95" i="1" s="1"/>
  <c r="AF95" i="1"/>
  <c r="CT95" i="1" s="1"/>
  <c r="S95" i="1" s="1"/>
  <c r="AG95" i="1"/>
  <c r="CU95" i="1" s="1"/>
  <c r="T95" i="1" s="1"/>
  <c r="AH95" i="1"/>
  <c r="CV95" i="1" s="1"/>
  <c r="U95" i="1" s="1"/>
  <c r="AI95" i="1"/>
  <c r="AJ95" i="1"/>
  <c r="CX95" i="1" s="1"/>
  <c r="W95" i="1" s="1"/>
  <c r="CW95" i="1"/>
  <c r="V95" i="1" s="1"/>
  <c r="FR95" i="1"/>
  <c r="GL95" i="1"/>
  <c r="GO95" i="1"/>
  <c r="GP95" i="1"/>
  <c r="GV95" i="1"/>
  <c r="HC95" i="1" s="1"/>
  <c r="GX95" i="1" s="1"/>
  <c r="I96" i="1"/>
  <c r="K96" i="1"/>
  <c r="E172" i="5" s="1"/>
  <c r="Q96" i="1"/>
  <c r="T96" i="1"/>
  <c r="AC96" i="1"/>
  <c r="J172" i="5" s="1"/>
  <c r="AF174" i="5" s="1"/>
  <c r="AE96" i="1"/>
  <c r="AD96" i="1" s="1"/>
  <c r="CR96" i="1" s="1"/>
  <c r="AF96" i="1"/>
  <c r="CT96" i="1" s="1"/>
  <c r="AG96" i="1"/>
  <c r="AH96" i="1"/>
  <c r="CV96" i="1" s="1"/>
  <c r="U96" i="1" s="1"/>
  <c r="AI96" i="1"/>
  <c r="CW96" i="1" s="1"/>
  <c r="AJ96" i="1"/>
  <c r="CX96" i="1" s="1"/>
  <c r="CS96" i="1"/>
  <c r="CU96" i="1"/>
  <c r="FR96" i="1"/>
  <c r="FQ108" i="1" s="1"/>
  <c r="GL96" i="1"/>
  <c r="GO96" i="1"/>
  <c r="GP96" i="1"/>
  <c r="GV96" i="1"/>
  <c r="HC96" i="1" s="1"/>
  <c r="I97" i="1"/>
  <c r="W97" i="1" s="1"/>
  <c r="K97" i="1"/>
  <c r="AC97" i="1"/>
  <c r="AD97" i="1"/>
  <c r="CR97" i="1" s="1"/>
  <c r="Q97" i="1" s="1"/>
  <c r="AE97" i="1"/>
  <c r="CS97" i="1" s="1"/>
  <c r="R97" i="1" s="1"/>
  <c r="HI97" i="1" s="1"/>
  <c r="AF97" i="1"/>
  <c r="AB97" i="1" s="1"/>
  <c r="AG97" i="1"/>
  <c r="CU97" i="1" s="1"/>
  <c r="T97" i="1" s="1"/>
  <c r="AH97" i="1"/>
  <c r="CV97" i="1" s="1"/>
  <c r="U97" i="1" s="1"/>
  <c r="AI97" i="1"/>
  <c r="CW97" i="1" s="1"/>
  <c r="V97" i="1" s="1"/>
  <c r="AJ97" i="1"/>
  <c r="CX97" i="1" s="1"/>
  <c r="CQ97" i="1"/>
  <c r="P97" i="1" s="1"/>
  <c r="FR97" i="1"/>
  <c r="GL97" i="1"/>
  <c r="GO97" i="1"/>
  <c r="GP97" i="1"/>
  <c r="GV97" i="1"/>
  <c r="HC97" i="1" s="1"/>
  <c r="I98" i="1"/>
  <c r="G175" i="5" s="1"/>
  <c r="K98" i="1"/>
  <c r="E175" i="5" s="1"/>
  <c r="Q98" i="1"/>
  <c r="AC98" i="1"/>
  <c r="AE98" i="1"/>
  <c r="AD98" i="1" s="1"/>
  <c r="CR98" i="1" s="1"/>
  <c r="AF98" i="1"/>
  <c r="AG98" i="1"/>
  <c r="AH98" i="1"/>
  <c r="CV98" i="1" s="1"/>
  <c r="U98" i="1" s="1"/>
  <c r="AI98" i="1"/>
  <c r="CW98" i="1" s="1"/>
  <c r="AJ98" i="1"/>
  <c r="CX98" i="1" s="1"/>
  <c r="CQ98" i="1"/>
  <c r="CU98" i="1"/>
  <c r="T98" i="1" s="1"/>
  <c r="FR98" i="1"/>
  <c r="GL98" i="1"/>
  <c r="GO98" i="1"/>
  <c r="FU108" i="1" s="1"/>
  <c r="GP98" i="1"/>
  <c r="GV98" i="1"/>
  <c r="HC98" i="1" s="1"/>
  <c r="GX98" i="1" s="1"/>
  <c r="I99" i="1"/>
  <c r="K99" i="1"/>
  <c r="AC99" i="1"/>
  <c r="AB99" i="1" s="1"/>
  <c r="AD99" i="1"/>
  <c r="CR99" i="1" s="1"/>
  <c r="Q99" i="1" s="1"/>
  <c r="AE99" i="1"/>
  <c r="AF99" i="1"/>
  <c r="AG99" i="1"/>
  <c r="CU99" i="1" s="1"/>
  <c r="T99" i="1" s="1"/>
  <c r="AH99" i="1"/>
  <c r="CV99" i="1" s="1"/>
  <c r="AI99" i="1"/>
  <c r="CW99" i="1" s="1"/>
  <c r="V99" i="1" s="1"/>
  <c r="AJ99" i="1"/>
  <c r="CX99" i="1" s="1"/>
  <c r="W99" i="1" s="1"/>
  <c r="CQ99" i="1"/>
  <c r="P99" i="1" s="1"/>
  <c r="CS99" i="1"/>
  <c r="R99" i="1" s="1"/>
  <c r="HI99" i="1" s="1"/>
  <c r="CT99" i="1"/>
  <c r="S99" i="1" s="1"/>
  <c r="HJ99" i="1" s="1"/>
  <c r="FR99" i="1"/>
  <c r="GL99" i="1"/>
  <c r="GO99" i="1"/>
  <c r="GP99" i="1"/>
  <c r="GV99" i="1"/>
  <c r="HC99" i="1" s="1"/>
  <c r="GX99" i="1" s="1"/>
  <c r="I100" i="1"/>
  <c r="G177" i="5" s="1"/>
  <c r="K100" i="1"/>
  <c r="E177" i="5" s="1"/>
  <c r="AC100" i="1"/>
  <c r="AE100" i="1"/>
  <c r="AF100" i="1"/>
  <c r="CT100" i="1" s="1"/>
  <c r="S100" i="1" s="1"/>
  <c r="AG100" i="1"/>
  <c r="CU100" i="1" s="1"/>
  <c r="T100" i="1" s="1"/>
  <c r="AH100" i="1"/>
  <c r="AI100" i="1"/>
  <c r="CW100" i="1" s="1"/>
  <c r="AJ100" i="1"/>
  <c r="CX100" i="1" s="1"/>
  <c r="W100" i="1" s="1"/>
  <c r="CV100" i="1"/>
  <c r="U100" i="1" s="1"/>
  <c r="FR100" i="1"/>
  <c r="GL100" i="1"/>
  <c r="GO100" i="1"/>
  <c r="GP100" i="1"/>
  <c r="GV100" i="1"/>
  <c r="HC100" i="1"/>
  <c r="GX100" i="1" s="1"/>
  <c r="I101" i="1"/>
  <c r="K101" i="1"/>
  <c r="R101" i="1"/>
  <c r="HI101" i="1" s="1"/>
  <c r="AC101" i="1"/>
  <c r="AB101" i="1" s="1"/>
  <c r="AD101" i="1"/>
  <c r="CR101" i="1" s="1"/>
  <c r="Q101" i="1" s="1"/>
  <c r="AE101" i="1"/>
  <c r="AF101" i="1"/>
  <c r="CT101" i="1" s="1"/>
  <c r="S101" i="1" s="1"/>
  <c r="AG101" i="1"/>
  <c r="AH101" i="1"/>
  <c r="CV101" i="1" s="1"/>
  <c r="AI101" i="1"/>
  <c r="CW101" i="1" s="1"/>
  <c r="V101" i="1" s="1"/>
  <c r="AJ101" i="1"/>
  <c r="CX101" i="1" s="1"/>
  <c r="W101" i="1" s="1"/>
  <c r="CS101" i="1"/>
  <c r="CU101" i="1"/>
  <c r="T101" i="1" s="1"/>
  <c r="FR101" i="1"/>
  <c r="GL101" i="1"/>
  <c r="GO101" i="1"/>
  <c r="GP101" i="1"/>
  <c r="GV101" i="1"/>
  <c r="HC101" i="1" s="1"/>
  <c r="GX101" i="1" s="1"/>
  <c r="I102" i="1"/>
  <c r="G179" i="5" s="1"/>
  <c r="K102" i="1"/>
  <c r="E179" i="5" s="1"/>
  <c r="AC102" i="1"/>
  <c r="AE102" i="1"/>
  <c r="AD102" i="1" s="1"/>
  <c r="AF102" i="1"/>
  <c r="CT102" i="1" s="1"/>
  <c r="AG102" i="1"/>
  <c r="AH102" i="1"/>
  <c r="CV102" i="1" s="1"/>
  <c r="U102" i="1" s="1"/>
  <c r="AI102" i="1"/>
  <c r="CW102" i="1" s="1"/>
  <c r="AJ102" i="1"/>
  <c r="CX102" i="1" s="1"/>
  <c r="W102" i="1" s="1"/>
  <c r="CQ102" i="1"/>
  <c r="P102" i="1" s="1"/>
  <c r="CS102" i="1"/>
  <c r="R102" i="1" s="1"/>
  <c r="CU102" i="1"/>
  <c r="FR102" i="1"/>
  <c r="GL102" i="1"/>
  <c r="GO102" i="1"/>
  <c r="GP102" i="1"/>
  <c r="GV102" i="1"/>
  <c r="HC102" i="1"/>
  <c r="GX102" i="1" s="1"/>
  <c r="C103" i="1"/>
  <c r="D103" i="1"/>
  <c r="I103" i="1"/>
  <c r="K103" i="1"/>
  <c r="AC103" i="1"/>
  <c r="CQ103" i="1" s="1"/>
  <c r="P103" i="1" s="1"/>
  <c r="AE103" i="1"/>
  <c r="AD103" i="1" s="1"/>
  <c r="AF103" i="1"/>
  <c r="CT103" i="1" s="1"/>
  <c r="AG103" i="1"/>
  <c r="CU103" i="1" s="1"/>
  <c r="T103" i="1" s="1"/>
  <c r="AH103" i="1"/>
  <c r="CV103" i="1" s="1"/>
  <c r="AI103" i="1"/>
  <c r="CW103" i="1" s="1"/>
  <c r="AJ103" i="1"/>
  <c r="CX103" i="1" s="1"/>
  <c r="FR103" i="1"/>
  <c r="GL103" i="1"/>
  <c r="GO103" i="1"/>
  <c r="GP103" i="1"/>
  <c r="GV103" i="1"/>
  <c r="HC103" i="1" s="1"/>
  <c r="GX103" i="1" s="1"/>
  <c r="C104" i="1"/>
  <c r="D104" i="1"/>
  <c r="I104" i="1"/>
  <c r="G181" i="5" s="1"/>
  <c r="K104" i="1"/>
  <c r="E181" i="5" s="1"/>
  <c r="AC104" i="1"/>
  <c r="J184" i="5" s="1"/>
  <c r="AF190" i="5" s="1"/>
  <c r="AE104" i="1"/>
  <c r="AD104" i="1" s="1"/>
  <c r="AF104" i="1"/>
  <c r="AG104" i="1"/>
  <c r="AH104" i="1"/>
  <c r="CV104" i="1" s="1"/>
  <c r="AI104" i="1"/>
  <c r="AJ104" i="1"/>
  <c r="CX104" i="1" s="1"/>
  <c r="CQ104" i="1"/>
  <c r="CS104" i="1"/>
  <c r="R104" i="1" s="1"/>
  <c r="HI104" i="1" s="1"/>
  <c r="CU104" i="1"/>
  <c r="CW104" i="1"/>
  <c r="V104" i="1" s="1"/>
  <c r="FR104" i="1"/>
  <c r="GL104" i="1"/>
  <c r="GO104" i="1"/>
  <c r="GP104" i="1"/>
  <c r="GV104" i="1"/>
  <c r="HC104" i="1"/>
  <c r="GX104" i="1" s="1"/>
  <c r="C105" i="1"/>
  <c r="D105" i="1"/>
  <c r="I105" i="1"/>
  <c r="K105" i="1"/>
  <c r="AC105" i="1"/>
  <c r="CQ105" i="1" s="1"/>
  <c r="AE105" i="1"/>
  <c r="CS105" i="1" s="1"/>
  <c r="R105" i="1" s="1"/>
  <c r="HI105" i="1" s="1"/>
  <c r="AF105" i="1"/>
  <c r="CT105" i="1" s="1"/>
  <c r="S105" i="1" s="1"/>
  <c r="AG105" i="1"/>
  <c r="CU105" i="1" s="1"/>
  <c r="T105" i="1" s="1"/>
  <c r="AH105" i="1"/>
  <c r="CV105" i="1" s="1"/>
  <c r="U105" i="1" s="1"/>
  <c r="AI105" i="1"/>
  <c r="AJ105" i="1"/>
  <c r="CX105" i="1" s="1"/>
  <c r="W105" i="1" s="1"/>
  <c r="CW105" i="1"/>
  <c r="FR105" i="1"/>
  <c r="GL105" i="1"/>
  <c r="GO105" i="1"/>
  <c r="GP105" i="1"/>
  <c r="GV105" i="1"/>
  <c r="HC105" i="1"/>
  <c r="GX105" i="1" s="1"/>
  <c r="C106" i="1"/>
  <c r="D106" i="1"/>
  <c r="I106" i="1"/>
  <c r="K106" i="1"/>
  <c r="E191" i="5" s="1"/>
  <c r="AC106" i="1"/>
  <c r="AE106" i="1"/>
  <c r="AF106" i="1"/>
  <c r="AG106" i="1"/>
  <c r="AH106" i="1"/>
  <c r="AI106" i="1"/>
  <c r="CW106" i="1" s="1"/>
  <c r="AJ106" i="1"/>
  <c r="CX106" i="1" s="1"/>
  <c r="CQ106" i="1"/>
  <c r="P106" i="1" s="1"/>
  <c r="CU106" i="1"/>
  <c r="T106" i="1" s="1"/>
  <c r="CV106" i="1"/>
  <c r="U106" i="1" s="1"/>
  <c r="G198" i="5" s="1"/>
  <c r="FR106" i="1"/>
  <c r="GL106" i="1"/>
  <c r="FR108" i="1" s="1"/>
  <c r="FR87" i="1" s="1"/>
  <c r="GO106" i="1"/>
  <c r="GP106" i="1"/>
  <c r="GV106" i="1"/>
  <c r="HC106" i="1" s="1"/>
  <c r="GX106" i="1" s="1"/>
  <c r="B108" i="1"/>
  <c r="B87" i="1" s="1"/>
  <c r="C108" i="1"/>
  <c r="C87" i="1" s="1"/>
  <c r="D108" i="1"/>
  <c r="D87" i="1" s="1"/>
  <c r="F108" i="1"/>
  <c r="F87" i="1" s="1"/>
  <c r="G108" i="1"/>
  <c r="G87" i="1" s="1"/>
  <c r="BX108" i="1"/>
  <c r="BZ108" i="1"/>
  <c r="BZ87" i="1" s="1"/>
  <c r="CK108" i="1"/>
  <c r="BB108" i="1" s="1"/>
  <c r="CL108" i="1"/>
  <c r="CL87" i="1" s="1"/>
  <c r="CM108" i="1"/>
  <c r="EU108" i="1"/>
  <c r="EU87" i="1" s="1"/>
  <c r="FP108" i="1"/>
  <c r="GC108" i="1"/>
  <c r="GC87" i="1" s="1"/>
  <c r="GD108" i="1"/>
  <c r="GD87" i="1" s="1"/>
  <c r="GE108" i="1"/>
  <c r="GE87" i="1" s="1"/>
  <c r="D138" i="1"/>
  <c r="E140" i="1"/>
  <c r="Z140" i="1"/>
  <c r="AA140" i="1"/>
  <c r="AM140" i="1"/>
  <c r="AN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R140" i="1"/>
  <c r="DS140" i="1"/>
  <c r="EE140" i="1"/>
  <c r="EF140" i="1"/>
  <c r="EW140" i="1"/>
  <c r="EX140" i="1"/>
  <c r="EY140" i="1"/>
  <c r="EZ140" i="1"/>
  <c r="FA140" i="1"/>
  <c r="FB140" i="1"/>
  <c r="FC140" i="1"/>
  <c r="FD140" i="1"/>
  <c r="FE140" i="1"/>
  <c r="FF140" i="1"/>
  <c r="FG140" i="1"/>
  <c r="FH140" i="1"/>
  <c r="FI140" i="1"/>
  <c r="FJ140" i="1"/>
  <c r="FK140" i="1"/>
  <c r="FL140" i="1"/>
  <c r="FM140" i="1"/>
  <c r="FN140" i="1"/>
  <c r="FO140" i="1"/>
  <c r="GC140" i="1"/>
  <c r="GF140" i="1"/>
  <c r="GG140" i="1"/>
  <c r="GH140" i="1"/>
  <c r="GI140" i="1"/>
  <c r="GJ140" i="1"/>
  <c r="GK140" i="1"/>
  <c r="GL140" i="1"/>
  <c r="GM140" i="1"/>
  <c r="GN140" i="1"/>
  <c r="GO140" i="1"/>
  <c r="GP140" i="1"/>
  <c r="GQ140" i="1"/>
  <c r="GR140" i="1"/>
  <c r="GS140" i="1"/>
  <c r="GT140" i="1"/>
  <c r="GU140" i="1"/>
  <c r="GV140" i="1"/>
  <c r="GW140" i="1"/>
  <c r="GX140" i="1"/>
  <c r="C142" i="1"/>
  <c r="D142" i="1"/>
  <c r="I142" i="1"/>
  <c r="K142" i="1"/>
  <c r="AC142" i="1"/>
  <c r="CQ142" i="1" s="1"/>
  <c r="P142" i="1" s="1"/>
  <c r="AE142" i="1"/>
  <c r="CS142" i="1" s="1"/>
  <c r="R142" i="1" s="1"/>
  <c r="HI142" i="1" s="1"/>
  <c r="AF142" i="1"/>
  <c r="CT142" i="1" s="1"/>
  <c r="AG142" i="1"/>
  <c r="CU142" i="1" s="1"/>
  <c r="T142" i="1" s="1"/>
  <c r="AH142" i="1"/>
  <c r="CV142" i="1" s="1"/>
  <c r="U142" i="1" s="1"/>
  <c r="AI142" i="1"/>
  <c r="CW142" i="1" s="1"/>
  <c r="V142" i="1" s="1"/>
  <c r="AJ142" i="1"/>
  <c r="CX142" i="1" s="1"/>
  <c r="FR142" i="1"/>
  <c r="GL142" i="1"/>
  <c r="GO142" i="1"/>
  <c r="GP142" i="1"/>
  <c r="GV142" i="1"/>
  <c r="HC142" i="1" s="1"/>
  <c r="C143" i="1"/>
  <c r="D143" i="1"/>
  <c r="I143" i="1"/>
  <c r="K143" i="1"/>
  <c r="E223" i="5" s="1"/>
  <c r="AC143" i="1"/>
  <c r="CQ143" i="1" s="1"/>
  <c r="AE143" i="1"/>
  <c r="CS143" i="1" s="1"/>
  <c r="AF143" i="1"/>
  <c r="AG143" i="1"/>
  <c r="AH143" i="1"/>
  <c r="CV143" i="1" s="1"/>
  <c r="AI143" i="1"/>
  <c r="CW143" i="1" s="1"/>
  <c r="V143" i="1" s="1"/>
  <c r="G232" i="5" s="1"/>
  <c r="AJ143" i="1"/>
  <c r="CX143" i="1" s="1"/>
  <c r="CU143" i="1"/>
  <c r="FR143" i="1"/>
  <c r="GL143" i="1"/>
  <c r="GO143" i="1"/>
  <c r="GP143" i="1"/>
  <c r="GV143" i="1"/>
  <c r="HC143" i="1"/>
  <c r="I144" i="1"/>
  <c r="K144" i="1"/>
  <c r="AC144" i="1"/>
  <c r="AE144" i="1"/>
  <c r="CS144" i="1" s="1"/>
  <c r="R144" i="1" s="1"/>
  <c r="HI144" i="1" s="1"/>
  <c r="AF144" i="1"/>
  <c r="CT144" i="1" s="1"/>
  <c r="S144" i="1" s="1"/>
  <c r="AG144" i="1"/>
  <c r="CU144" i="1" s="1"/>
  <c r="T144" i="1" s="1"/>
  <c r="AH144" i="1"/>
  <c r="CV144" i="1" s="1"/>
  <c r="U144" i="1" s="1"/>
  <c r="AI144" i="1"/>
  <c r="CW144" i="1" s="1"/>
  <c r="V144" i="1" s="1"/>
  <c r="AJ144" i="1"/>
  <c r="CX144" i="1" s="1"/>
  <c r="W144" i="1" s="1"/>
  <c r="CQ144" i="1"/>
  <c r="P144" i="1" s="1"/>
  <c r="FR144" i="1"/>
  <c r="GL144" i="1"/>
  <c r="GO144" i="1"/>
  <c r="GP144" i="1"/>
  <c r="GV144" i="1"/>
  <c r="HC144" i="1"/>
  <c r="GX144" i="1" s="1"/>
  <c r="I145" i="1"/>
  <c r="K145" i="1"/>
  <c r="E238" i="5" s="1"/>
  <c r="AC145" i="1"/>
  <c r="J238" i="5" s="1"/>
  <c r="AF240" i="5" s="1"/>
  <c r="AE145" i="1"/>
  <c r="AD145" i="1" s="1"/>
  <c r="AF145" i="1"/>
  <c r="CT145" i="1" s="1"/>
  <c r="AG145" i="1"/>
  <c r="CU145" i="1" s="1"/>
  <c r="T145" i="1" s="1"/>
  <c r="AH145" i="1"/>
  <c r="CV145" i="1" s="1"/>
  <c r="U145" i="1" s="1"/>
  <c r="AI145" i="1"/>
  <c r="AJ145" i="1"/>
  <c r="CX145" i="1" s="1"/>
  <c r="CW145" i="1"/>
  <c r="V145" i="1" s="1"/>
  <c r="FR145" i="1"/>
  <c r="GL145" i="1"/>
  <c r="GO145" i="1"/>
  <c r="GP145" i="1"/>
  <c r="FV157" i="1" s="1"/>
  <c r="EM157" i="1" s="1"/>
  <c r="GV145" i="1"/>
  <c r="HC145" i="1"/>
  <c r="GX145" i="1" s="1"/>
  <c r="I146" i="1"/>
  <c r="K146" i="1"/>
  <c r="AC146" i="1"/>
  <c r="AE146" i="1"/>
  <c r="AD146" i="1" s="1"/>
  <c r="CR146" i="1" s="1"/>
  <c r="Q146" i="1" s="1"/>
  <c r="AF146" i="1"/>
  <c r="AG146" i="1"/>
  <c r="AH146" i="1"/>
  <c r="CV146" i="1" s="1"/>
  <c r="U146" i="1" s="1"/>
  <c r="AI146" i="1"/>
  <c r="AJ146" i="1"/>
  <c r="CX146" i="1" s="1"/>
  <c r="W146" i="1" s="1"/>
  <c r="CQ146" i="1"/>
  <c r="P146" i="1" s="1"/>
  <c r="CS146" i="1"/>
  <c r="R146" i="1" s="1"/>
  <c r="CT146" i="1"/>
  <c r="S146" i="1" s="1"/>
  <c r="CU146" i="1"/>
  <c r="T146" i="1" s="1"/>
  <c r="CW146" i="1"/>
  <c r="V146" i="1" s="1"/>
  <c r="FR146" i="1"/>
  <c r="GL146" i="1"/>
  <c r="GO146" i="1"/>
  <c r="GP146" i="1"/>
  <c r="GV146" i="1"/>
  <c r="HC146" i="1" s="1"/>
  <c r="GX146" i="1" s="1"/>
  <c r="I147" i="1"/>
  <c r="K147" i="1"/>
  <c r="E241" i="5" s="1"/>
  <c r="AC147" i="1"/>
  <c r="J241" i="5" s="1"/>
  <c r="AO243" i="5" s="1"/>
  <c r="AE147" i="1"/>
  <c r="CS147" i="1" s="1"/>
  <c r="AF147" i="1"/>
  <c r="CT147" i="1" s="1"/>
  <c r="AG147" i="1"/>
  <c r="CU147" i="1" s="1"/>
  <c r="AH147" i="1"/>
  <c r="CV147" i="1" s="1"/>
  <c r="U147" i="1" s="1"/>
  <c r="AI147" i="1"/>
  <c r="AJ147" i="1"/>
  <c r="CX147" i="1" s="1"/>
  <c r="CW147" i="1"/>
  <c r="V147" i="1" s="1"/>
  <c r="FR147" i="1"/>
  <c r="GL147" i="1"/>
  <c r="GO147" i="1"/>
  <c r="GP147" i="1"/>
  <c r="GV147" i="1"/>
  <c r="HC147" i="1"/>
  <c r="GX147" i="1" s="1"/>
  <c r="C148" i="1"/>
  <c r="D148" i="1"/>
  <c r="I148" i="1"/>
  <c r="K148" i="1"/>
  <c r="AC148" i="1"/>
  <c r="AE148" i="1"/>
  <c r="AD148" i="1" s="1"/>
  <c r="CR148" i="1" s="1"/>
  <c r="Q148" i="1" s="1"/>
  <c r="AF148" i="1"/>
  <c r="CT148" i="1" s="1"/>
  <c r="S148" i="1" s="1"/>
  <c r="HJ148" i="1" s="1"/>
  <c r="AG148" i="1"/>
  <c r="AH148" i="1"/>
  <c r="AI148" i="1"/>
  <c r="CW148" i="1" s="1"/>
  <c r="V148" i="1" s="1"/>
  <c r="AJ148" i="1"/>
  <c r="CX148" i="1" s="1"/>
  <c r="CQ148" i="1"/>
  <c r="P148" i="1" s="1"/>
  <c r="CU148" i="1"/>
  <c r="T148" i="1" s="1"/>
  <c r="CV148" i="1"/>
  <c r="U148" i="1" s="1"/>
  <c r="FR148" i="1"/>
  <c r="GL148" i="1"/>
  <c r="GO148" i="1"/>
  <c r="GP148" i="1"/>
  <c r="GV148" i="1"/>
  <c r="HC148" i="1" s="1"/>
  <c r="GX148" i="1" s="1"/>
  <c r="C149" i="1"/>
  <c r="D149" i="1"/>
  <c r="I149" i="1"/>
  <c r="K149" i="1"/>
  <c r="E244" i="5" s="1"/>
  <c r="AC149" i="1"/>
  <c r="AE149" i="1"/>
  <c r="AF149" i="1"/>
  <c r="AG149" i="1"/>
  <c r="CU149" i="1" s="1"/>
  <c r="T149" i="1" s="1"/>
  <c r="AH149" i="1"/>
  <c r="CV149" i="1" s="1"/>
  <c r="AI149" i="1"/>
  <c r="CW149" i="1" s="1"/>
  <c r="V149" i="1" s="1"/>
  <c r="G252" i="5" s="1"/>
  <c r="AJ149" i="1"/>
  <c r="CX149" i="1" s="1"/>
  <c r="W149" i="1" s="1"/>
  <c r="CQ149" i="1"/>
  <c r="FR149" i="1"/>
  <c r="GL149" i="1"/>
  <c r="GO149" i="1"/>
  <c r="GP149" i="1"/>
  <c r="GV149" i="1"/>
  <c r="HC149" i="1" s="1"/>
  <c r="C150" i="1"/>
  <c r="D150" i="1"/>
  <c r="I150" i="1"/>
  <c r="K150" i="1"/>
  <c r="T150" i="1"/>
  <c r="AC150" i="1"/>
  <c r="CQ150" i="1" s="1"/>
  <c r="P150" i="1" s="1"/>
  <c r="AE150" i="1"/>
  <c r="AD150" i="1" s="1"/>
  <c r="AF150" i="1"/>
  <c r="CT150" i="1" s="1"/>
  <c r="AG150" i="1"/>
  <c r="AH150" i="1"/>
  <c r="CV150" i="1" s="1"/>
  <c r="U150" i="1" s="1"/>
  <c r="AI150" i="1"/>
  <c r="CW150" i="1" s="1"/>
  <c r="V150" i="1" s="1"/>
  <c r="AJ150" i="1"/>
  <c r="CX150" i="1" s="1"/>
  <c r="CU150" i="1"/>
  <c r="FR150" i="1"/>
  <c r="GL150" i="1"/>
  <c r="GO150" i="1"/>
  <c r="GP150" i="1"/>
  <c r="GV150" i="1"/>
  <c r="HC150" i="1"/>
  <c r="GX150" i="1" s="1"/>
  <c r="C151" i="1"/>
  <c r="D151" i="1"/>
  <c r="I151" i="1"/>
  <c r="K151" i="1"/>
  <c r="E258" i="5" s="1"/>
  <c r="AC151" i="1"/>
  <c r="AE151" i="1"/>
  <c r="AF151" i="1"/>
  <c r="AG151" i="1"/>
  <c r="AH151" i="1"/>
  <c r="AI151" i="1"/>
  <c r="CW151" i="1" s="1"/>
  <c r="V151" i="1" s="1"/>
  <c r="G266" i="5" s="1"/>
  <c r="AJ151" i="1"/>
  <c r="CX151" i="1" s="1"/>
  <c r="CQ151" i="1"/>
  <c r="P151" i="1" s="1"/>
  <c r="CS151" i="1"/>
  <c r="R151" i="1" s="1"/>
  <c r="HI151" i="1" s="1"/>
  <c r="L263" i="5" s="1"/>
  <c r="Z271" i="5" s="1"/>
  <c r="CU151" i="1"/>
  <c r="T151" i="1" s="1"/>
  <c r="CV151" i="1"/>
  <c r="U151" i="1" s="1"/>
  <c r="G265" i="5" s="1"/>
  <c r="FR151" i="1"/>
  <c r="GL151" i="1"/>
  <c r="GO151" i="1"/>
  <c r="GP151" i="1"/>
  <c r="GV151" i="1"/>
  <c r="HC151" i="1"/>
  <c r="GX151" i="1" s="1"/>
  <c r="K152" i="1"/>
  <c r="AC152" i="1"/>
  <c r="AD152" i="1"/>
  <c r="CR152" i="1" s="1"/>
  <c r="AE152" i="1"/>
  <c r="CS152" i="1" s="1"/>
  <c r="AF152" i="1"/>
  <c r="AB152" i="1" s="1"/>
  <c r="AG152" i="1"/>
  <c r="CU152" i="1" s="1"/>
  <c r="AH152" i="1"/>
  <c r="CV152" i="1" s="1"/>
  <c r="AI152" i="1"/>
  <c r="CW152" i="1" s="1"/>
  <c r="AJ152" i="1"/>
  <c r="CX152" i="1" s="1"/>
  <c r="CQ152" i="1"/>
  <c r="FR152" i="1"/>
  <c r="GL152" i="1"/>
  <c r="GO152" i="1"/>
  <c r="GP152" i="1"/>
  <c r="GV152" i="1"/>
  <c r="HC152" i="1"/>
  <c r="AC153" i="1"/>
  <c r="AE153" i="1"/>
  <c r="AD153" i="1" s="1"/>
  <c r="AF153" i="1"/>
  <c r="CT153" i="1" s="1"/>
  <c r="AG153" i="1"/>
  <c r="CU153" i="1" s="1"/>
  <c r="AH153" i="1"/>
  <c r="CV153" i="1" s="1"/>
  <c r="AI153" i="1"/>
  <c r="CW153" i="1" s="1"/>
  <c r="AJ153" i="1"/>
  <c r="CX153" i="1" s="1"/>
  <c r="FR153" i="1"/>
  <c r="GL153" i="1"/>
  <c r="GO153" i="1"/>
  <c r="GP153" i="1"/>
  <c r="GV153" i="1"/>
  <c r="HC153" i="1"/>
  <c r="I154" i="1"/>
  <c r="K154" i="1"/>
  <c r="R154" i="1"/>
  <c r="HI154" i="1" s="1"/>
  <c r="T154" i="1"/>
  <c r="AC154" i="1"/>
  <c r="CQ154" i="1" s="1"/>
  <c r="P154" i="1" s="1"/>
  <c r="AE154" i="1"/>
  <c r="AD154" i="1" s="1"/>
  <c r="CR154" i="1" s="1"/>
  <c r="Q154" i="1" s="1"/>
  <c r="AF154" i="1"/>
  <c r="CT154" i="1" s="1"/>
  <c r="S154" i="1" s="1"/>
  <c r="AG154" i="1"/>
  <c r="AH154" i="1"/>
  <c r="CV154" i="1" s="1"/>
  <c r="AI154" i="1"/>
  <c r="CW154" i="1" s="1"/>
  <c r="V154" i="1" s="1"/>
  <c r="AJ154" i="1"/>
  <c r="CS154" i="1"/>
  <c r="CU154" i="1"/>
  <c r="CX154" i="1"/>
  <c r="W154" i="1" s="1"/>
  <c r="FR154" i="1"/>
  <c r="GL154" i="1"/>
  <c r="GO154" i="1"/>
  <c r="GP154" i="1"/>
  <c r="GV154" i="1"/>
  <c r="HC154" i="1" s="1"/>
  <c r="GX154" i="1" s="1"/>
  <c r="I155" i="1"/>
  <c r="G276" i="5" s="1"/>
  <c r="K155" i="1"/>
  <c r="E276" i="5" s="1"/>
  <c r="AC155" i="1"/>
  <c r="AE155" i="1"/>
  <c r="CS155" i="1" s="1"/>
  <c r="R155" i="1" s="1"/>
  <c r="HI155" i="1" s="1"/>
  <c r="AF155" i="1"/>
  <c r="CT155" i="1" s="1"/>
  <c r="S155" i="1" s="1"/>
  <c r="AG155" i="1"/>
  <c r="CU155" i="1" s="1"/>
  <c r="T155" i="1" s="1"/>
  <c r="AH155" i="1"/>
  <c r="CV155" i="1" s="1"/>
  <c r="U155" i="1" s="1"/>
  <c r="AI155" i="1"/>
  <c r="CW155" i="1" s="1"/>
  <c r="V155" i="1" s="1"/>
  <c r="AJ155" i="1"/>
  <c r="CX155" i="1" s="1"/>
  <c r="W155" i="1" s="1"/>
  <c r="CQ155" i="1"/>
  <c r="P155" i="1" s="1"/>
  <c r="FR155" i="1"/>
  <c r="GL155" i="1"/>
  <c r="GO155" i="1"/>
  <c r="GP155" i="1"/>
  <c r="GV155" i="1"/>
  <c r="HC155" i="1" s="1"/>
  <c r="B157" i="1"/>
  <c r="B140" i="1" s="1"/>
  <c r="C157" i="1"/>
  <c r="C140" i="1" s="1"/>
  <c r="D157" i="1"/>
  <c r="D140" i="1" s="1"/>
  <c r="F157" i="1"/>
  <c r="F140" i="1" s="1"/>
  <c r="G157" i="1"/>
  <c r="G140" i="1" s="1"/>
  <c r="BX157" i="1"/>
  <c r="BX140" i="1" s="1"/>
  <c r="BZ157" i="1"/>
  <c r="BZ140" i="1" s="1"/>
  <c r="CD157" i="1"/>
  <c r="CD140" i="1" s="1"/>
  <c r="CK157" i="1"/>
  <c r="CK140" i="1" s="1"/>
  <c r="CL157" i="1"/>
  <c r="CL140" i="1" s="1"/>
  <c r="CM157" i="1"/>
  <c r="CM140" i="1" s="1"/>
  <c r="FP157" i="1"/>
  <c r="GC157" i="1"/>
  <c r="ET157" i="1" s="1"/>
  <c r="ET140" i="1" s="1"/>
  <c r="GD157" i="1"/>
  <c r="GD140" i="1" s="1"/>
  <c r="GE157" i="1"/>
  <c r="GE140" i="1" s="1"/>
  <c r="B187" i="1"/>
  <c r="B22" i="1" s="1"/>
  <c r="C187" i="1"/>
  <c r="C22" i="1" s="1"/>
  <c r="D187" i="1"/>
  <c r="D22" i="1" s="1"/>
  <c r="F187" i="1"/>
  <c r="F22" i="1" s="1"/>
  <c r="G187" i="1"/>
  <c r="G22" i="1" s="1"/>
  <c r="B217" i="1"/>
  <c r="B18" i="1" s="1"/>
  <c r="C217" i="1"/>
  <c r="C18" i="1" s="1"/>
  <c r="D217" i="1"/>
  <c r="D18" i="1" s="1"/>
  <c r="F217" i="1"/>
  <c r="F18" i="1" s="1"/>
  <c r="G217" i="1"/>
  <c r="G18" i="1" s="1"/>
  <c r="E18" i="2"/>
  <c r="F18" i="2"/>
  <c r="G18" i="2"/>
  <c r="H18" i="2"/>
  <c r="I18" i="2"/>
  <c r="J18" i="2"/>
  <c r="T18" i="2"/>
  <c r="U18" i="2"/>
  <c r="V18" i="2"/>
  <c r="W18" i="2"/>
  <c r="X18" i="2"/>
  <c r="Y18" i="2"/>
  <c r="AB50" i="1" l="1"/>
  <c r="CR50" i="1"/>
  <c r="Q50" i="1" s="1"/>
  <c r="HK99" i="1"/>
  <c r="AB46" i="1"/>
  <c r="CR46" i="1"/>
  <c r="Q46" i="1" s="1"/>
  <c r="FU26" i="1"/>
  <c r="EL55" i="1"/>
  <c r="EL26" i="1" s="1"/>
  <c r="CZ101" i="1"/>
  <c r="Y101" i="1" s="1"/>
  <c r="HJ101" i="1"/>
  <c r="AB104" i="1"/>
  <c r="CR104" i="1"/>
  <c r="Q104" i="1" s="1"/>
  <c r="U74" i="5"/>
  <c r="L70" i="5"/>
  <c r="AI55" i="1"/>
  <c r="AI26" i="1" s="1"/>
  <c r="CP97" i="1"/>
  <c r="O97" i="1" s="1"/>
  <c r="AB145" i="1"/>
  <c r="CR145" i="1"/>
  <c r="Q145" i="1" s="1"/>
  <c r="HI89" i="1"/>
  <c r="CZ89" i="1"/>
  <c r="Y89" i="1" s="1"/>
  <c r="CZ95" i="1"/>
  <c r="Y95" i="1" s="1"/>
  <c r="T91" i="1"/>
  <c r="C225" i="5"/>
  <c r="G230" i="5"/>
  <c r="G223" i="5"/>
  <c r="U149" i="1"/>
  <c r="G251" i="5" s="1"/>
  <c r="AD147" i="1"/>
  <c r="AD105" i="1"/>
  <c r="CR105" i="1" s="1"/>
  <c r="J177" i="5"/>
  <c r="GX97" i="1"/>
  <c r="CJ108" i="1" s="1"/>
  <c r="G172" i="5"/>
  <c r="C173" i="5"/>
  <c r="AD95" i="1"/>
  <c r="CR95" i="1" s="1"/>
  <c r="Q95" i="1" s="1"/>
  <c r="CQ94" i="1"/>
  <c r="P94" i="1" s="1"/>
  <c r="CS91" i="1"/>
  <c r="R91" i="1" s="1"/>
  <c r="HI91" i="1" s="1"/>
  <c r="G158" i="5"/>
  <c r="G157" i="5"/>
  <c r="G150" i="5"/>
  <c r="G159" i="5"/>
  <c r="G156" i="5"/>
  <c r="C152" i="5"/>
  <c r="V52" i="1"/>
  <c r="T50" i="1"/>
  <c r="AN113" i="5"/>
  <c r="I113" i="5"/>
  <c r="O113" i="5" s="1"/>
  <c r="AF113" i="5"/>
  <c r="AO113" i="5"/>
  <c r="G110" i="5"/>
  <c r="CQ44" i="1"/>
  <c r="P44" i="1" s="1"/>
  <c r="U42" i="1"/>
  <c r="G101" i="5" s="1"/>
  <c r="U39" i="1"/>
  <c r="AB36" i="1"/>
  <c r="AF128" i="5"/>
  <c r="I243" i="5"/>
  <c r="O243" i="5" s="1"/>
  <c r="T143" i="1"/>
  <c r="CD108" i="1"/>
  <c r="CP95" i="1"/>
  <c r="O95" i="1" s="1"/>
  <c r="P91" i="1"/>
  <c r="T52" i="1"/>
  <c r="AD45" i="1"/>
  <c r="CR45" i="1" s="1"/>
  <c r="Q45" i="1" s="1"/>
  <c r="CP45" i="1" s="1"/>
  <c r="O45" i="1" s="1"/>
  <c r="AB34" i="1"/>
  <c r="U31" i="1"/>
  <c r="G43" i="5"/>
  <c r="C45" i="5"/>
  <c r="G49" i="5"/>
  <c r="I111" i="5"/>
  <c r="O111" i="5" s="1"/>
  <c r="AN243" i="5"/>
  <c r="CQ32" i="1"/>
  <c r="P32" i="1" s="1"/>
  <c r="J57" i="5"/>
  <c r="W151" i="1"/>
  <c r="CT149" i="1"/>
  <c r="S149" i="1" s="1"/>
  <c r="HJ149" i="1" s="1"/>
  <c r="L247" i="5" s="1"/>
  <c r="J247" i="5"/>
  <c r="W148" i="1"/>
  <c r="G238" i="5"/>
  <c r="C239" i="5"/>
  <c r="GX142" i="1"/>
  <c r="AD142" i="1"/>
  <c r="P124" i="1"/>
  <c r="BC108" i="1"/>
  <c r="W106" i="1"/>
  <c r="U99" i="1"/>
  <c r="R96" i="1"/>
  <c r="HI96" i="1" s="1"/>
  <c r="S52" i="1"/>
  <c r="G121" i="5"/>
  <c r="C116" i="5"/>
  <c r="G115" i="5"/>
  <c r="CT42" i="1"/>
  <c r="J94" i="5"/>
  <c r="S39" i="1"/>
  <c r="G61" i="5"/>
  <c r="C63" i="5"/>
  <c r="G57" i="5"/>
  <c r="C58" i="5"/>
  <c r="AO190" i="5"/>
  <c r="AO240" i="5"/>
  <c r="AD149" i="1"/>
  <c r="J248" i="5" s="1"/>
  <c r="J249" i="5"/>
  <c r="X257" i="5" s="1"/>
  <c r="AQ108" i="1"/>
  <c r="AQ87" i="1" s="1"/>
  <c r="V106" i="1"/>
  <c r="G199" i="5" s="1"/>
  <c r="S102" i="1"/>
  <c r="CQ96" i="1"/>
  <c r="P96" i="1" s="1"/>
  <c r="HK89" i="1"/>
  <c r="FY55" i="1"/>
  <c r="GX53" i="1"/>
  <c r="J129" i="5"/>
  <c r="CS52" i="1"/>
  <c r="R52" i="1" s="1"/>
  <c r="HI52" i="1" s="1"/>
  <c r="P50" i="1"/>
  <c r="CP50" i="1" s="1"/>
  <c r="O50" i="1" s="1"/>
  <c r="S47" i="1"/>
  <c r="CY47" i="1" s="1"/>
  <c r="X47" i="1" s="1"/>
  <c r="CS46" i="1"/>
  <c r="R46" i="1" s="1"/>
  <c r="HI46" i="1" s="1"/>
  <c r="U44" i="1"/>
  <c r="J96" i="5"/>
  <c r="X107" i="5" s="1"/>
  <c r="GX36" i="1"/>
  <c r="T35" i="1"/>
  <c r="AD34" i="1"/>
  <c r="CR34" i="1" s="1"/>
  <c r="Q34" i="1" s="1"/>
  <c r="S31" i="1"/>
  <c r="AF111" i="5"/>
  <c r="I240" i="5"/>
  <c r="O240" i="5" s="1"/>
  <c r="GX155" i="1"/>
  <c r="AD155" i="1"/>
  <c r="CR155" i="1" s="1"/>
  <c r="Q155" i="1" s="1"/>
  <c r="BY157" i="1"/>
  <c r="J250" i="5"/>
  <c r="R147" i="1"/>
  <c r="HI147" i="1" s="1"/>
  <c r="G241" i="5"/>
  <c r="C242" i="5"/>
  <c r="AD144" i="1"/>
  <c r="CR144" i="1" s="1"/>
  <c r="Q144" i="1" s="1"/>
  <c r="CP144" i="1" s="1"/>
  <c r="O144" i="1" s="1"/>
  <c r="U104" i="1"/>
  <c r="G185" i="5" s="1"/>
  <c r="P98" i="1"/>
  <c r="W96" i="1"/>
  <c r="U91" i="1"/>
  <c r="AB53" i="1"/>
  <c r="W52" i="1"/>
  <c r="W50" i="1"/>
  <c r="AD42" i="1"/>
  <c r="R37" i="1"/>
  <c r="HI37" i="1" s="1"/>
  <c r="L79" i="5" s="1"/>
  <c r="Z88" i="5" s="1"/>
  <c r="P34" i="1"/>
  <c r="T32" i="1"/>
  <c r="GX31" i="1"/>
  <c r="AN111" i="5"/>
  <c r="AB155" i="1"/>
  <c r="J276" i="5"/>
  <c r="CS145" i="1"/>
  <c r="R145" i="1" s="1"/>
  <c r="HI145" i="1" s="1"/>
  <c r="CS103" i="1"/>
  <c r="R103" i="1" s="1"/>
  <c r="J179" i="5"/>
  <c r="W98" i="1"/>
  <c r="V96" i="1"/>
  <c r="S93" i="1"/>
  <c r="CQ46" i="1"/>
  <c r="P46" i="1" s="1"/>
  <c r="S43" i="1"/>
  <c r="J97" i="5"/>
  <c r="U41" i="1"/>
  <c r="GX39" i="1"/>
  <c r="CQ39" i="1"/>
  <c r="P39" i="1" s="1"/>
  <c r="CP39" i="1" s="1"/>
  <c r="O39" i="1" s="1"/>
  <c r="J89" i="5"/>
  <c r="W37" i="1"/>
  <c r="R35" i="1"/>
  <c r="HI35" i="1" s="1"/>
  <c r="L66" i="5" s="1"/>
  <c r="Z74" i="5" s="1"/>
  <c r="S32" i="1"/>
  <c r="CY32" i="1" s="1"/>
  <c r="X32" i="1" s="1"/>
  <c r="AG57" i="5" s="1"/>
  <c r="AD41" i="1"/>
  <c r="CR41" i="1" s="1"/>
  <c r="Q41" i="1" s="1"/>
  <c r="CP99" i="1"/>
  <c r="O99" i="1" s="1"/>
  <c r="CT151" i="1"/>
  <c r="S151" i="1" s="1"/>
  <c r="J261" i="5"/>
  <c r="CS150" i="1"/>
  <c r="R150" i="1" s="1"/>
  <c r="HI150" i="1" s="1"/>
  <c r="C246" i="5"/>
  <c r="G244" i="5"/>
  <c r="CT106" i="1"/>
  <c r="S106" i="1" s="1"/>
  <c r="J194" i="5"/>
  <c r="CT104" i="1"/>
  <c r="J183" i="5"/>
  <c r="V102" i="1"/>
  <c r="V98" i="1"/>
  <c r="U52" i="1"/>
  <c r="CS43" i="1"/>
  <c r="R43" i="1" s="1"/>
  <c r="HI43" i="1" s="1"/>
  <c r="S41" i="1"/>
  <c r="CQ35" i="1"/>
  <c r="P35" i="1" s="1"/>
  <c r="R32" i="1"/>
  <c r="HI32" i="1" s="1"/>
  <c r="AN240" i="5"/>
  <c r="CR35" i="1"/>
  <c r="Q35" i="1" s="1"/>
  <c r="J65" i="5"/>
  <c r="CY105" i="1"/>
  <c r="X105" i="1" s="1"/>
  <c r="V50" i="1"/>
  <c r="FR157" i="1"/>
  <c r="EI157" i="1" s="1"/>
  <c r="U154" i="1"/>
  <c r="J263" i="5"/>
  <c r="X271" i="5" s="1"/>
  <c r="CQ145" i="1"/>
  <c r="P145" i="1" s="1"/>
  <c r="U143" i="1"/>
  <c r="G231" i="5" s="1"/>
  <c r="AD106" i="1"/>
  <c r="AB106" i="1" s="1"/>
  <c r="J196" i="5"/>
  <c r="X204" i="5" s="1"/>
  <c r="W103" i="1"/>
  <c r="GX91" i="1"/>
  <c r="CQ51" i="1"/>
  <c r="P51" i="1" s="1"/>
  <c r="AB44" i="1"/>
  <c r="G100" i="5"/>
  <c r="G92" i="5"/>
  <c r="G99" i="5"/>
  <c r="G98" i="5"/>
  <c r="C93" i="5"/>
  <c r="U37" i="1"/>
  <c r="G82" i="5" s="1"/>
  <c r="AN174" i="5"/>
  <c r="AF171" i="5"/>
  <c r="S91" i="1"/>
  <c r="U50" i="1"/>
  <c r="CS153" i="1"/>
  <c r="AD151" i="1"/>
  <c r="J197" i="5"/>
  <c r="V103" i="1"/>
  <c r="U101" i="1"/>
  <c r="CT97" i="1"/>
  <c r="S97" i="1" s="1"/>
  <c r="S96" i="1"/>
  <c r="W51" i="1"/>
  <c r="S50" i="1"/>
  <c r="CS48" i="1"/>
  <c r="R48" i="1" s="1"/>
  <c r="HI48" i="1" s="1"/>
  <c r="I109" i="5"/>
  <c r="O109" i="5" s="1"/>
  <c r="AF109" i="5"/>
  <c r="AO109" i="5"/>
  <c r="AN109" i="5"/>
  <c r="I168" i="5"/>
  <c r="O168" i="5" s="1"/>
  <c r="AN171" i="5"/>
  <c r="V91" i="1"/>
  <c r="CQ153" i="1"/>
  <c r="J264" i="5"/>
  <c r="CQ147" i="1"/>
  <c r="CT143" i="1"/>
  <c r="J226" i="5"/>
  <c r="U103" i="1"/>
  <c r="CQ100" i="1"/>
  <c r="P100" i="1" s="1"/>
  <c r="GX96" i="1"/>
  <c r="GB108" i="1" s="1"/>
  <c r="U93" i="1"/>
  <c r="AB91" i="1"/>
  <c r="G129" i="5"/>
  <c r="C130" i="5"/>
  <c r="V51" i="1"/>
  <c r="G123" i="5" s="1"/>
  <c r="CQ48" i="1"/>
  <c r="P48" i="1" s="1"/>
  <c r="CT37" i="1"/>
  <c r="S37" i="1" s="1"/>
  <c r="CY37" i="1" s="1"/>
  <c r="X37" i="1" s="1"/>
  <c r="AG75" i="5" s="1"/>
  <c r="J86" i="5" s="1"/>
  <c r="J77" i="5"/>
  <c r="AF74" i="5"/>
  <c r="CZ99" i="1"/>
  <c r="Y99" i="1" s="1"/>
  <c r="CX33" i="3"/>
  <c r="G75" i="5"/>
  <c r="G81" i="5"/>
  <c r="C76" i="5"/>
  <c r="GX143" i="1"/>
  <c r="J228" i="5"/>
  <c r="X237" i="5" s="1"/>
  <c r="CT90" i="1"/>
  <c r="S90" i="1" s="1"/>
  <c r="HJ90" i="1" s="1"/>
  <c r="L153" i="5" s="1"/>
  <c r="J153" i="5"/>
  <c r="U43" i="1"/>
  <c r="J79" i="5"/>
  <c r="X88" i="5" s="1"/>
  <c r="J46" i="5"/>
  <c r="AF243" i="5"/>
  <c r="AD51" i="1"/>
  <c r="J119" i="5"/>
  <c r="X128" i="5" s="1"/>
  <c r="AB95" i="1"/>
  <c r="AD143" i="1"/>
  <c r="S103" i="1"/>
  <c r="HJ103" i="1" s="1"/>
  <c r="V100" i="1"/>
  <c r="CY99" i="1"/>
  <c r="X99" i="1" s="1"/>
  <c r="J175" i="5"/>
  <c r="AB96" i="1"/>
  <c r="C170" i="5"/>
  <c r="G169" i="5"/>
  <c r="AD90" i="1"/>
  <c r="AB90" i="1" s="1"/>
  <c r="J155" i="5"/>
  <c r="X166" i="5" s="1"/>
  <c r="BC55" i="1"/>
  <c r="CS53" i="1"/>
  <c r="R53" i="1" s="1"/>
  <c r="GX52" i="1"/>
  <c r="P52" i="1"/>
  <c r="CP52" i="1" s="1"/>
  <c r="O52" i="1" s="1"/>
  <c r="GX46" i="1"/>
  <c r="T41" i="1"/>
  <c r="P38" i="1"/>
  <c r="CR37" i="1"/>
  <c r="Q37" i="1" s="1"/>
  <c r="J78" i="5"/>
  <c r="J64" i="5"/>
  <c r="GX32" i="1"/>
  <c r="AB32" i="1"/>
  <c r="GX30" i="1"/>
  <c r="J48" i="5"/>
  <c r="X56" i="5" s="1"/>
  <c r="AO174" i="5"/>
  <c r="AB93" i="1"/>
  <c r="G258" i="5"/>
  <c r="C260" i="5"/>
  <c r="CS149" i="1"/>
  <c r="R149" i="1" s="1"/>
  <c r="HI149" i="1" s="1"/>
  <c r="L249" i="5" s="1"/>
  <c r="Z257" i="5" s="1"/>
  <c r="CC157" i="1"/>
  <c r="AT157" i="1" s="1"/>
  <c r="J229" i="5"/>
  <c r="C193" i="5"/>
  <c r="G191" i="5"/>
  <c r="T102" i="1"/>
  <c r="CZ94" i="1"/>
  <c r="Y94" i="1" s="1"/>
  <c r="AI169" i="5" s="1"/>
  <c r="CP53" i="1"/>
  <c r="O53" i="1" s="1"/>
  <c r="CD55" i="1"/>
  <c r="CT51" i="1"/>
  <c r="S51" i="1" s="1"/>
  <c r="HJ51" i="1" s="1"/>
  <c r="L117" i="5" s="1"/>
  <c r="J117" i="5"/>
  <c r="GX41" i="1"/>
  <c r="CQ37" i="1"/>
  <c r="P37" i="1" s="1"/>
  <c r="J80" i="5"/>
  <c r="W36" i="1"/>
  <c r="J66" i="5"/>
  <c r="X74" i="5" s="1"/>
  <c r="AD30" i="1"/>
  <c r="AB30" i="1" s="1"/>
  <c r="I171" i="5"/>
  <c r="O171" i="5" s="1"/>
  <c r="I174" i="5"/>
  <c r="O174" i="5" s="1"/>
  <c r="GN99" i="1"/>
  <c r="GM99" i="1"/>
  <c r="EA108" i="1"/>
  <c r="EM140" i="1"/>
  <c r="P176" i="1"/>
  <c r="BY140" i="1"/>
  <c r="CI157" i="1"/>
  <c r="AP157" i="1"/>
  <c r="FR140" i="1"/>
  <c r="CZ155" i="1"/>
  <c r="Y155" i="1" s="1"/>
  <c r="AI276" i="5" s="1"/>
  <c r="CY155" i="1"/>
  <c r="X155" i="1" s="1"/>
  <c r="AG276" i="5" s="1"/>
  <c r="HJ155" i="1"/>
  <c r="AB153" i="1"/>
  <c r="CR153" i="1"/>
  <c r="CR149" i="1"/>
  <c r="Q149" i="1" s="1"/>
  <c r="AB149" i="1"/>
  <c r="HI146" i="1"/>
  <c r="CC140" i="1"/>
  <c r="AB103" i="1"/>
  <c r="CR103" i="1"/>
  <c r="Q103" i="1" s="1"/>
  <c r="CP155" i="1"/>
  <c r="O155" i="1" s="1"/>
  <c r="AB150" i="1"/>
  <c r="CR150" i="1"/>
  <c r="Q150" i="1" s="1"/>
  <c r="HI103" i="1"/>
  <c r="CZ103" i="1"/>
  <c r="Y103" i="1" s="1"/>
  <c r="CY103" i="1"/>
  <c r="X103" i="1" s="1"/>
  <c r="CZ154" i="1"/>
  <c r="Y154" i="1" s="1"/>
  <c r="HJ154" i="1"/>
  <c r="CY154" i="1"/>
  <c r="X154" i="1" s="1"/>
  <c r="CY149" i="1"/>
  <c r="X149" i="1" s="1"/>
  <c r="AG244" i="5" s="1"/>
  <c r="J255" i="5" s="1"/>
  <c r="HL148" i="1"/>
  <c r="AI108" i="1"/>
  <c r="AQ157" i="1"/>
  <c r="CX134" i="3"/>
  <c r="CX138" i="3"/>
  <c r="CX133" i="3"/>
  <c r="CX135" i="3"/>
  <c r="CX137" i="3"/>
  <c r="CX136" i="3"/>
  <c r="FV140" i="1"/>
  <c r="GA108" i="1"/>
  <c r="FQ87" i="1"/>
  <c r="HJ106" i="1"/>
  <c r="L194" i="5" s="1"/>
  <c r="AB105" i="1"/>
  <c r="CP103" i="1"/>
  <c r="O103" i="1" s="1"/>
  <c r="HI102" i="1"/>
  <c r="CY102" i="1"/>
  <c r="X102" i="1" s="1"/>
  <c r="AG179" i="5" s="1"/>
  <c r="AD100" i="1"/>
  <c r="CS100" i="1"/>
  <c r="R100" i="1" s="1"/>
  <c r="HI100" i="1" s="1"/>
  <c r="HL99" i="1"/>
  <c r="CT98" i="1"/>
  <c r="S98" i="1" s="1"/>
  <c r="AB98" i="1"/>
  <c r="DZ108" i="1"/>
  <c r="FY26" i="1"/>
  <c r="EP55" i="1"/>
  <c r="CT152" i="1"/>
  <c r="CZ146" i="1"/>
  <c r="Y146" i="1" s="1"/>
  <c r="CY146" i="1"/>
  <c r="X146" i="1" s="1"/>
  <c r="HJ146" i="1"/>
  <c r="FQ157" i="1"/>
  <c r="CX122" i="3"/>
  <c r="CX126" i="3"/>
  <c r="CX125" i="3"/>
  <c r="CX121" i="3"/>
  <c r="CX123" i="3"/>
  <c r="CX124" i="3"/>
  <c r="FV87" i="1"/>
  <c r="EM108" i="1"/>
  <c r="FY108" i="1"/>
  <c r="FP87" i="1"/>
  <c r="EG108" i="1"/>
  <c r="CX106" i="3"/>
  <c r="CX103" i="3"/>
  <c r="CX105" i="3"/>
  <c r="CX107" i="3"/>
  <c r="CX104" i="3"/>
  <c r="CX108" i="3"/>
  <c r="P105" i="1"/>
  <c r="CQ101" i="1"/>
  <c r="P101" i="1" s="1"/>
  <c r="CP101" i="1" s="1"/>
  <c r="O101" i="1" s="1"/>
  <c r="R143" i="1"/>
  <c r="HK101" i="1"/>
  <c r="HL101" i="1"/>
  <c r="CD87" i="1"/>
  <c r="AU108" i="1"/>
  <c r="DU108" i="1"/>
  <c r="FY157" i="1"/>
  <c r="FP140" i="1"/>
  <c r="EG157" i="1"/>
  <c r="BB157" i="1"/>
  <c r="EV157" i="1"/>
  <c r="AU157" i="1"/>
  <c r="CX150" i="3"/>
  <c r="CX154" i="3"/>
  <c r="CX149" i="3"/>
  <c r="CX151" i="3"/>
  <c r="CX153" i="3"/>
  <c r="CX155" i="3"/>
  <c r="CX152" i="3"/>
  <c r="CX156" i="3"/>
  <c r="CX148" i="3"/>
  <c r="GX149" i="1"/>
  <c r="CP148" i="1"/>
  <c r="O148" i="1" s="1"/>
  <c r="P170" i="1"/>
  <c r="EU157" i="1"/>
  <c r="AO157" i="1"/>
  <c r="CP154" i="1"/>
  <c r="O154" i="1" s="1"/>
  <c r="K153" i="1"/>
  <c r="E272" i="5" s="1"/>
  <c r="CZ151" i="1"/>
  <c r="Y151" i="1" s="1"/>
  <c r="AI258" i="5" s="1"/>
  <c r="J270" i="5" s="1"/>
  <c r="P149" i="1"/>
  <c r="CS148" i="1"/>
  <c r="R148" i="1" s="1"/>
  <c r="HI148" i="1" s="1"/>
  <c r="HK148" i="1" s="1"/>
  <c r="P147" i="1"/>
  <c r="CP146" i="1"/>
  <c r="O146" i="1" s="1"/>
  <c r="AB146" i="1"/>
  <c r="FU87" i="1"/>
  <c r="EL108" i="1"/>
  <c r="EH108" i="1"/>
  <c r="CZ105" i="1"/>
  <c r="Y105" i="1" s="1"/>
  <c r="CG157" i="1"/>
  <c r="BC157" i="1"/>
  <c r="AB154" i="1"/>
  <c r="I153" i="1"/>
  <c r="CX142" i="3"/>
  <c r="CX146" i="3"/>
  <c r="CX141" i="3"/>
  <c r="CX143" i="3"/>
  <c r="CX139" i="3"/>
  <c r="CX145" i="3"/>
  <c r="CX147" i="3"/>
  <c r="CX144" i="3"/>
  <c r="CX140" i="3"/>
  <c r="I152" i="1"/>
  <c r="GX152" i="1" s="1"/>
  <c r="AB148" i="1"/>
  <c r="T147" i="1"/>
  <c r="W147" i="1"/>
  <c r="CZ144" i="1"/>
  <c r="Y144" i="1" s="1"/>
  <c r="CY144" i="1"/>
  <c r="X144" i="1" s="1"/>
  <c r="HJ144" i="1"/>
  <c r="FU157" i="1"/>
  <c r="P143" i="1"/>
  <c r="CX118" i="3"/>
  <c r="CX117" i="3"/>
  <c r="CX119" i="3"/>
  <c r="CX115" i="3"/>
  <c r="CX116" i="3"/>
  <c r="CX120" i="3"/>
  <c r="F118" i="1"/>
  <c r="F121" i="1"/>
  <c r="BB87" i="1"/>
  <c r="CG108" i="1"/>
  <c r="BX87" i="1"/>
  <c r="AO108" i="1"/>
  <c r="HJ105" i="1"/>
  <c r="V105" i="1"/>
  <c r="Q105" i="1"/>
  <c r="AD108" i="1" s="1"/>
  <c r="CR102" i="1"/>
  <c r="Q102" i="1" s="1"/>
  <c r="CP102" i="1" s="1"/>
  <c r="O102" i="1" s="1"/>
  <c r="AB102" i="1"/>
  <c r="HJ100" i="1"/>
  <c r="CY100" i="1"/>
  <c r="X100" i="1" s="1"/>
  <c r="AG177" i="5" s="1"/>
  <c r="CZ100" i="1"/>
  <c r="Y100" i="1" s="1"/>
  <c r="AI177" i="5" s="1"/>
  <c r="CP98" i="1"/>
  <c r="O98" i="1" s="1"/>
  <c r="AE108" i="1"/>
  <c r="HI95" i="1"/>
  <c r="CP94" i="1"/>
  <c r="O94" i="1" s="1"/>
  <c r="CQ93" i="1"/>
  <c r="P93" i="1" s="1"/>
  <c r="CP93" i="1" s="1"/>
  <c r="O93" i="1" s="1"/>
  <c r="BY108" i="1"/>
  <c r="AG108" i="1"/>
  <c r="AJ108" i="1"/>
  <c r="AF108" i="1"/>
  <c r="CY89" i="1"/>
  <c r="X89" i="1" s="1"/>
  <c r="AB89" i="1"/>
  <c r="CX87" i="3"/>
  <c r="CX89" i="3"/>
  <c r="CX88" i="3"/>
  <c r="FQ26" i="1"/>
  <c r="GA55" i="1"/>
  <c r="BZ26" i="1"/>
  <c r="AQ55" i="1"/>
  <c r="AB48" i="1"/>
  <c r="CR48" i="1"/>
  <c r="Q48" i="1" s="1"/>
  <c r="HJ47" i="1"/>
  <c r="CZ45" i="1"/>
  <c r="Y45" i="1" s="1"/>
  <c r="HJ45" i="1"/>
  <c r="CY45" i="1"/>
  <c r="X45" i="1" s="1"/>
  <c r="CP92" i="1"/>
  <c r="O92" i="1" s="1"/>
  <c r="CC108" i="1"/>
  <c r="GD26" i="1"/>
  <c r="EU55" i="1"/>
  <c r="FV26" i="1"/>
  <c r="EM55" i="1"/>
  <c r="FP26" i="1"/>
  <c r="EG55" i="1"/>
  <c r="CM26" i="1"/>
  <c r="BD55" i="1"/>
  <c r="W145" i="1"/>
  <c r="W143" i="1"/>
  <c r="BC87" i="1"/>
  <c r="F124" i="1"/>
  <c r="CX98" i="3"/>
  <c r="CX102" i="3"/>
  <c r="CX101" i="3"/>
  <c r="CX99" i="3"/>
  <c r="CX100" i="3"/>
  <c r="CY95" i="1"/>
  <c r="X95" i="1" s="1"/>
  <c r="GM95" i="1" s="1"/>
  <c r="HL94" i="1"/>
  <c r="AJ169" i="5" s="1"/>
  <c r="AT169" i="5" s="1"/>
  <c r="CY94" i="1"/>
  <c r="X94" i="1" s="1"/>
  <c r="AG169" i="5" s="1"/>
  <c r="AB94" i="1"/>
  <c r="CZ92" i="1"/>
  <c r="Y92" i="1" s="1"/>
  <c r="AI167" i="5" s="1"/>
  <c r="CS92" i="1"/>
  <c r="R92" i="1" s="1"/>
  <c r="HI92" i="1" s="1"/>
  <c r="HK92" i="1" s="1"/>
  <c r="AH167" i="5" s="1"/>
  <c r="AS167" i="5" s="1"/>
  <c r="P89" i="1"/>
  <c r="CZ43" i="1"/>
  <c r="Y43" i="1" s="1"/>
  <c r="HJ43" i="1"/>
  <c r="CY43" i="1"/>
  <c r="X43" i="1" s="1"/>
  <c r="S147" i="1"/>
  <c r="S145" i="1"/>
  <c r="S143" i="1"/>
  <c r="P104" i="1"/>
  <c r="T104" i="1"/>
  <c r="DY108" i="1" s="1"/>
  <c r="HJ97" i="1"/>
  <c r="BD157" i="1"/>
  <c r="W150" i="1"/>
  <c r="S150" i="1"/>
  <c r="CP150" i="1" s="1"/>
  <c r="O150" i="1" s="1"/>
  <c r="CX130" i="3"/>
  <c r="CX127" i="3"/>
  <c r="CX129" i="3"/>
  <c r="CX131" i="3"/>
  <c r="CX132" i="3"/>
  <c r="CX128" i="3"/>
  <c r="W142" i="1"/>
  <c r="S142" i="1"/>
  <c r="CM87" i="1"/>
  <c r="BD108" i="1"/>
  <c r="CS106" i="1"/>
  <c r="R106" i="1" s="1"/>
  <c r="CZ106" i="1" s="1"/>
  <c r="Y106" i="1" s="1"/>
  <c r="AI191" i="5" s="1"/>
  <c r="J203" i="5" s="1"/>
  <c r="CX94" i="3"/>
  <c r="CX93" i="3"/>
  <c r="CX95" i="3"/>
  <c r="CX97" i="3"/>
  <c r="CX96" i="3"/>
  <c r="CY101" i="1"/>
  <c r="X101" i="1" s="1"/>
  <c r="CS98" i="1"/>
  <c r="R98" i="1" s="1"/>
  <c r="HI98" i="1" s="1"/>
  <c r="HJ95" i="1"/>
  <c r="CY93" i="1"/>
  <c r="X93" i="1" s="1"/>
  <c r="CY92" i="1"/>
  <c r="X92" i="1" s="1"/>
  <c r="AG167" i="5" s="1"/>
  <c r="AB92" i="1"/>
  <c r="CS90" i="1"/>
  <c r="R90" i="1" s="1"/>
  <c r="CZ90" i="1" s="1"/>
  <c r="Y90" i="1" s="1"/>
  <c r="AI150" i="5" s="1"/>
  <c r="J165" i="5" s="1"/>
  <c r="HL89" i="1"/>
  <c r="EH55" i="1"/>
  <c r="CP47" i="1"/>
  <c r="O47" i="1" s="1"/>
  <c r="AG55" i="1"/>
  <c r="CY53" i="1"/>
  <c r="X53" i="1" s="1"/>
  <c r="AB52" i="1"/>
  <c r="CS51" i="1"/>
  <c r="R51" i="1" s="1"/>
  <c r="AB47" i="1"/>
  <c r="CX46" i="3"/>
  <c r="CX50" i="3"/>
  <c r="CX47" i="3"/>
  <c r="CX52" i="3"/>
  <c r="CX49" i="3"/>
  <c r="CX51" i="3"/>
  <c r="CX48" i="3"/>
  <c r="T42" i="1"/>
  <c r="DY55" i="1" s="1"/>
  <c r="BX26" i="1"/>
  <c r="CG55" i="1"/>
  <c r="CX54" i="3"/>
  <c r="CX58" i="3"/>
  <c r="CX62" i="3"/>
  <c r="CX66" i="3"/>
  <c r="CX53" i="3"/>
  <c r="CX55" i="3"/>
  <c r="CX61" i="3"/>
  <c r="CX63" i="3"/>
  <c r="CX69" i="3"/>
  <c r="CX57" i="3"/>
  <c r="CX59" i="3"/>
  <c r="CX65" i="3"/>
  <c r="CX67" i="3"/>
  <c r="CX56" i="3"/>
  <c r="CX64" i="3"/>
  <c r="CX60" i="3"/>
  <c r="CX68" i="3"/>
  <c r="CP43" i="1"/>
  <c r="O43" i="1" s="1"/>
  <c r="GX42" i="1"/>
  <c r="ET108" i="1"/>
  <c r="EI108" i="1"/>
  <c r="CX110" i="3"/>
  <c r="CX114" i="3"/>
  <c r="CX109" i="3"/>
  <c r="CX111" i="3"/>
  <c r="CX113" i="3"/>
  <c r="CX112" i="3"/>
  <c r="W104" i="1"/>
  <c r="EB108" i="1" s="1"/>
  <c r="S104" i="1"/>
  <c r="CX90" i="3"/>
  <c r="CX91" i="3"/>
  <c r="CX92" i="3"/>
  <c r="GE26" i="1"/>
  <c r="EV55" i="1"/>
  <c r="AO55" i="1"/>
  <c r="HJ52" i="1"/>
  <c r="CZ50" i="1"/>
  <c r="Y50" i="1" s="1"/>
  <c r="AB43" i="1"/>
  <c r="R42" i="1"/>
  <c r="HI42" i="1" s="1"/>
  <c r="L96" i="5" s="1"/>
  <c r="Z107" i="5" s="1"/>
  <c r="CZ39" i="1"/>
  <c r="Y39" i="1" s="1"/>
  <c r="AI89" i="5" s="1"/>
  <c r="CY39" i="1"/>
  <c r="X39" i="1" s="1"/>
  <c r="AG89" i="5" s="1"/>
  <c r="HJ39" i="1"/>
  <c r="EV108" i="1"/>
  <c r="ET55" i="1"/>
  <c r="EI55" i="1"/>
  <c r="CX70" i="3"/>
  <c r="CX74" i="3"/>
  <c r="CX78" i="3"/>
  <c r="CX82" i="3"/>
  <c r="CX86" i="3"/>
  <c r="CX71" i="3"/>
  <c r="CX77" i="3"/>
  <c r="CX79" i="3"/>
  <c r="CX85" i="3"/>
  <c r="CX73" i="3"/>
  <c r="CX75" i="3"/>
  <c r="CX81" i="3"/>
  <c r="CX83" i="3"/>
  <c r="CX72" i="3"/>
  <c r="CX80" i="3"/>
  <c r="CX76" i="3"/>
  <c r="CX84" i="3"/>
  <c r="W48" i="1"/>
  <c r="S48" i="1"/>
  <c r="W46" i="1"/>
  <c r="S46" i="1"/>
  <c r="W44" i="1"/>
  <c r="S44" i="1"/>
  <c r="W42" i="1"/>
  <c r="S42" i="1"/>
  <c r="CS38" i="1"/>
  <c r="R38" i="1" s="1"/>
  <c r="CT36" i="1"/>
  <c r="S36" i="1" s="1"/>
  <c r="HK35" i="1"/>
  <c r="AH61" i="5" s="1"/>
  <c r="HL35" i="1"/>
  <c r="AJ61" i="5" s="1"/>
  <c r="DZ55" i="1"/>
  <c r="CT34" i="1"/>
  <c r="S34" i="1" s="1"/>
  <c r="CQ41" i="1"/>
  <c r="P41" i="1" s="1"/>
  <c r="AB39" i="1"/>
  <c r="HJ38" i="1"/>
  <c r="AB38" i="1"/>
  <c r="AB37" i="1"/>
  <c r="BY55" i="1"/>
  <c r="CP34" i="1"/>
  <c r="O34" i="1" s="1"/>
  <c r="HI31" i="1"/>
  <c r="CZ31" i="1"/>
  <c r="Y31" i="1" s="1"/>
  <c r="CZ30" i="1"/>
  <c r="Y30" i="1" s="1"/>
  <c r="AI43" i="5" s="1"/>
  <c r="CY30" i="1"/>
  <c r="X30" i="1" s="1"/>
  <c r="AG43" i="5" s="1"/>
  <c r="HJ30" i="1"/>
  <c r="L46" i="5" s="1"/>
  <c r="CY38" i="1"/>
  <c r="X38" i="1" s="1"/>
  <c r="CC55" i="1"/>
  <c r="CZ29" i="1"/>
  <c r="Y29" i="1" s="1"/>
  <c r="HJ29" i="1"/>
  <c r="CY29" i="1"/>
  <c r="X29" i="1" s="1"/>
  <c r="CP38" i="1"/>
  <c r="O38" i="1" s="1"/>
  <c r="CZ32" i="1"/>
  <c r="Y32" i="1" s="1"/>
  <c r="AI57" i="5" s="1"/>
  <c r="HJ32" i="1"/>
  <c r="CP32" i="1"/>
  <c r="O32" i="1" s="1"/>
  <c r="AJ55" i="1"/>
  <c r="BB55" i="1"/>
  <c r="AB35" i="1"/>
  <c r="CZ35" i="1"/>
  <c r="Y35" i="1" s="1"/>
  <c r="AI61" i="5" s="1"/>
  <c r="J73" i="5" s="1"/>
  <c r="CY35" i="1"/>
  <c r="X35" i="1" s="1"/>
  <c r="AB29" i="1"/>
  <c r="CP31" i="1"/>
  <c r="O31" i="1" s="1"/>
  <c r="CP29" i="1"/>
  <c r="O29" i="1" s="1"/>
  <c r="CX40" i="3"/>
  <c r="CX35" i="3"/>
  <c r="CX43" i="3"/>
  <c r="CX42" i="3"/>
  <c r="CX39" i="3"/>
  <c r="CX45" i="3"/>
  <c r="CX44" i="3"/>
  <c r="CX34" i="3"/>
  <c r="CX38" i="3"/>
  <c r="CX37" i="3"/>
  <c r="CX36" i="3"/>
  <c r="CX26" i="3"/>
  <c r="CX30" i="3"/>
  <c r="CX29" i="3"/>
  <c r="CX31" i="3"/>
  <c r="CX28" i="3"/>
  <c r="CX25" i="3"/>
  <c r="CX27" i="3"/>
  <c r="CX18" i="3"/>
  <c r="CX22" i="3"/>
  <c r="CX21" i="3"/>
  <c r="CX23" i="3"/>
  <c r="CX20" i="3"/>
  <c r="CX17" i="3"/>
  <c r="CX19" i="3"/>
  <c r="CX24" i="3"/>
  <c r="CX12" i="3"/>
  <c r="CX11" i="3"/>
  <c r="CX10" i="3"/>
  <c r="CX14" i="3"/>
  <c r="CX13" i="3"/>
  <c r="CX15" i="3"/>
  <c r="CX9" i="3"/>
  <c r="CX16" i="3"/>
  <c r="CX8" i="3"/>
  <c r="CX7" i="3"/>
  <c r="CX6" i="3"/>
  <c r="CX5" i="3"/>
  <c r="CX4" i="3"/>
  <c r="CX3" i="3"/>
  <c r="CX2" i="3"/>
  <c r="CX1" i="3"/>
  <c r="CX32" i="3"/>
  <c r="P73" i="1" l="1"/>
  <c r="GB87" i="1"/>
  <c r="ES108" i="1"/>
  <c r="AF277" i="5"/>
  <c r="AO277" i="5"/>
  <c r="I277" i="5"/>
  <c r="O277" i="5" s="1"/>
  <c r="AN277" i="5"/>
  <c r="CR51" i="1"/>
  <c r="Q51" i="1" s="1"/>
  <c r="CP51" i="1" s="1"/>
  <c r="O51" i="1" s="1"/>
  <c r="J118" i="5"/>
  <c r="U204" i="5"/>
  <c r="L200" i="5"/>
  <c r="HI53" i="1"/>
  <c r="CZ53" i="1"/>
  <c r="Y53" i="1" s="1"/>
  <c r="AI129" i="5" s="1"/>
  <c r="AQ56" i="5"/>
  <c r="AN56" i="5"/>
  <c r="R56" i="5"/>
  <c r="Q56" i="5"/>
  <c r="CZ91" i="1"/>
  <c r="Y91" i="1" s="1"/>
  <c r="AL108" i="1" s="1"/>
  <c r="CY91" i="1"/>
  <c r="X91" i="1" s="1"/>
  <c r="HJ91" i="1"/>
  <c r="R190" i="5"/>
  <c r="AQ190" i="5"/>
  <c r="Q190" i="5"/>
  <c r="J187" i="5" s="1"/>
  <c r="J186" i="5"/>
  <c r="AF257" i="5"/>
  <c r="AO257" i="5"/>
  <c r="AF131" i="5"/>
  <c r="I131" i="5"/>
  <c r="O131" i="5" s="1"/>
  <c r="AO131" i="5"/>
  <c r="AN131" i="5"/>
  <c r="L71" i="5"/>
  <c r="AF178" i="5"/>
  <c r="I178" i="5"/>
  <c r="O178" i="5" s="1"/>
  <c r="AO178" i="5"/>
  <c r="AN178" i="5"/>
  <c r="HJ37" i="1"/>
  <c r="L77" i="5" s="1"/>
  <c r="CZ148" i="1"/>
  <c r="Y148" i="1" s="1"/>
  <c r="BC26" i="1"/>
  <c r="F71" i="1"/>
  <c r="CP91" i="1"/>
  <c r="O91" i="1" s="1"/>
  <c r="AB147" i="1"/>
  <c r="CR147" i="1"/>
  <c r="Q147" i="1" s="1"/>
  <c r="AO90" i="5"/>
  <c r="AN90" i="5"/>
  <c r="AF90" i="5"/>
  <c r="I90" i="5"/>
  <c r="O90" i="5" s="1"/>
  <c r="CP48" i="1"/>
  <c r="O48" i="1" s="1"/>
  <c r="CP37" i="1"/>
  <c r="O37" i="1" s="1"/>
  <c r="DU55" i="1"/>
  <c r="CP149" i="1"/>
  <c r="O149" i="1" s="1"/>
  <c r="AO88" i="5"/>
  <c r="AF88" i="5"/>
  <c r="R204" i="5"/>
  <c r="AQ204" i="5"/>
  <c r="Q204" i="5"/>
  <c r="J201" i="5" s="1"/>
  <c r="J200" i="5"/>
  <c r="AF107" i="5"/>
  <c r="AO107" i="5"/>
  <c r="CR106" i="1"/>
  <c r="Q106" i="1" s="1"/>
  <c r="CP106" i="1" s="1"/>
  <c r="O106" i="1" s="1"/>
  <c r="J195" i="5"/>
  <c r="AH55" i="1"/>
  <c r="V55" i="1"/>
  <c r="GM144" i="1"/>
  <c r="W153" i="1"/>
  <c r="G272" i="5"/>
  <c r="C274" i="5"/>
  <c r="HL149" i="1"/>
  <c r="AJ244" i="5" s="1"/>
  <c r="CR90" i="1"/>
  <c r="Q90" i="1" s="1"/>
  <c r="CP90" i="1" s="1"/>
  <c r="O90" i="1" s="1"/>
  <c r="GN90" i="1" s="1"/>
  <c r="J154" i="5"/>
  <c r="Q107" i="5"/>
  <c r="J104" i="5" s="1"/>
  <c r="R107" i="5"/>
  <c r="AQ107" i="5"/>
  <c r="AQ257" i="5"/>
  <c r="Q257" i="5"/>
  <c r="J254" i="5" s="1"/>
  <c r="J253" i="5"/>
  <c r="R257" i="5"/>
  <c r="J272" i="5"/>
  <c r="AF237" i="5"/>
  <c r="AO237" i="5"/>
  <c r="CZ37" i="1"/>
  <c r="Y37" i="1" s="1"/>
  <c r="AI75" i="5" s="1"/>
  <c r="J87" i="5" s="1"/>
  <c r="I88" i="5" s="1"/>
  <c r="O88" i="5" s="1"/>
  <c r="CJ55" i="1"/>
  <c r="AQ166" i="5"/>
  <c r="Q166" i="5"/>
  <c r="R166" i="5"/>
  <c r="AB42" i="1"/>
  <c r="J95" i="5"/>
  <c r="CR42" i="1"/>
  <c r="Q42" i="1" s="1"/>
  <c r="CP42" i="1" s="1"/>
  <c r="O42" i="1" s="1"/>
  <c r="CP96" i="1"/>
  <c r="O96" i="1" s="1"/>
  <c r="U257" i="5"/>
  <c r="L254" i="5" s="1"/>
  <c r="L253" i="5"/>
  <c r="Q128" i="5"/>
  <c r="J125" i="5" s="1"/>
  <c r="R128" i="5"/>
  <c r="AQ128" i="5"/>
  <c r="J124" i="5"/>
  <c r="U166" i="5"/>
  <c r="L162" i="5"/>
  <c r="EA55" i="1"/>
  <c r="HJ102" i="1"/>
  <c r="CZ102" i="1"/>
  <c r="Y102" i="1" s="1"/>
  <c r="AI179" i="5" s="1"/>
  <c r="HK149" i="1"/>
  <c r="AH244" i="5" s="1"/>
  <c r="L124" i="5"/>
  <c r="U128" i="5"/>
  <c r="CY50" i="1"/>
  <c r="X50" i="1" s="1"/>
  <c r="GM50" i="1" s="1"/>
  <c r="HJ50" i="1"/>
  <c r="AP74" i="5"/>
  <c r="AB74" i="5"/>
  <c r="CZ93" i="1"/>
  <c r="Y93" i="1" s="1"/>
  <c r="HJ93" i="1"/>
  <c r="CY31" i="1"/>
  <c r="X31" i="1" s="1"/>
  <c r="HJ31" i="1"/>
  <c r="AF59" i="5"/>
  <c r="I59" i="5"/>
  <c r="O59" i="5" s="1"/>
  <c r="AO59" i="5"/>
  <c r="AN59" i="5"/>
  <c r="J262" i="5"/>
  <c r="CR151" i="1"/>
  <c r="Q151" i="1" s="1"/>
  <c r="CP151" i="1" s="1"/>
  <c r="O151" i="1" s="1"/>
  <c r="AB142" i="1"/>
  <c r="CR142" i="1"/>
  <c r="Q142" i="1" s="1"/>
  <c r="CP142" i="1" s="1"/>
  <c r="O142" i="1" s="1"/>
  <c r="AB45" i="1"/>
  <c r="AB151" i="1"/>
  <c r="CD26" i="1"/>
  <c r="AU55" i="1"/>
  <c r="AO176" i="5"/>
  <c r="AN176" i="5"/>
  <c r="AF176" i="5"/>
  <c r="I176" i="5"/>
  <c r="O176" i="5" s="1"/>
  <c r="Q271" i="5"/>
  <c r="J268" i="5" s="1"/>
  <c r="J267" i="5"/>
  <c r="AQ271" i="5"/>
  <c r="R271" i="5"/>
  <c r="I271" i="5"/>
  <c r="O271" i="5" s="1"/>
  <c r="CR30" i="1"/>
  <c r="Q30" i="1" s="1"/>
  <c r="J47" i="5"/>
  <c r="J52" i="5" s="1"/>
  <c r="CY148" i="1"/>
  <c r="X148" i="1" s="1"/>
  <c r="Q74" i="5"/>
  <c r="J71" i="5" s="1"/>
  <c r="J70" i="5"/>
  <c r="AN74" i="5"/>
  <c r="R74" i="5"/>
  <c r="AQ74" i="5"/>
  <c r="I74" i="5"/>
  <c r="O74" i="5" s="1"/>
  <c r="HJ96" i="1"/>
  <c r="HL96" i="1" s="1"/>
  <c r="AJ172" i="5" s="1"/>
  <c r="AT172" i="5" s="1"/>
  <c r="CY96" i="1"/>
  <c r="X96" i="1" s="1"/>
  <c r="AG172" i="5" s="1"/>
  <c r="CZ96" i="1"/>
  <c r="Y96" i="1" s="1"/>
  <c r="AI172" i="5" s="1"/>
  <c r="CY151" i="1"/>
  <c r="X151" i="1" s="1"/>
  <c r="AG258" i="5" s="1"/>
  <c r="J269" i="5" s="1"/>
  <c r="AN271" i="5" s="1"/>
  <c r="HJ151" i="1"/>
  <c r="AH108" i="1"/>
  <c r="CZ52" i="1"/>
  <c r="Y52" i="1" s="1"/>
  <c r="CZ47" i="1"/>
  <c r="Y47" i="1" s="1"/>
  <c r="Q88" i="5"/>
  <c r="J85" i="5" s="1"/>
  <c r="R88" i="5"/>
  <c r="J84" i="5"/>
  <c r="AN88" i="5"/>
  <c r="AQ88" i="5"/>
  <c r="U56" i="5"/>
  <c r="L52" i="5"/>
  <c r="AS61" i="5"/>
  <c r="L72" i="5"/>
  <c r="AB51" i="1"/>
  <c r="CJ157" i="1"/>
  <c r="BA157" i="1" s="1"/>
  <c r="AB88" i="5"/>
  <c r="AP88" i="5"/>
  <c r="AQ237" i="5"/>
  <c r="Q237" i="5"/>
  <c r="R237" i="5"/>
  <c r="J233" i="5"/>
  <c r="AN237" i="5"/>
  <c r="CZ97" i="1"/>
  <c r="Y97" i="1" s="1"/>
  <c r="CY97" i="1"/>
  <c r="X97" i="1" s="1"/>
  <c r="GN97" i="1" s="1"/>
  <c r="AO180" i="5"/>
  <c r="AN180" i="5"/>
  <c r="AF180" i="5"/>
  <c r="I180" i="5"/>
  <c r="O180" i="5" s="1"/>
  <c r="AP257" i="5"/>
  <c r="AB257" i="5"/>
  <c r="HK96" i="1"/>
  <c r="AH172" i="5" s="1"/>
  <c r="AS172" i="5" s="1"/>
  <c r="EB55" i="1"/>
  <c r="L73" i="5"/>
  <c r="AT61" i="5"/>
  <c r="J54" i="5"/>
  <c r="GM35" i="1"/>
  <c r="AG61" i="5"/>
  <c r="J72" i="5" s="1"/>
  <c r="J55" i="5"/>
  <c r="CY52" i="1"/>
  <c r="X52" i="1" s="1"/>
  <c r="GM53" i="1"/>
  <c r="AG129" i="5"/>
  <c r="CP35" i="1"/>
  <c r="O35" i="1" s="1"/>
  <c r="GN35" i="1" s="1"/>
  <c r="AB41" i="1"/>
  <c r="GB55" i="1"/>
  <c r="AB143" i="1"/>
  <c r="J227" i="5"/>
  <c r="CR143" i="1"/>
  <c r="Q143" i="1" s="1"/>
  <c r="CP143" i="1" s="1"/>
  <c r="O143" i="1" s="1"/>
  <c r="HJ41" i="1"/>
  <c r="CY41" i="1"/>
  <c r="X41" i="1" s="1"/>
  <c r="CZ41" i="1"/>
  <c r="Y41" i="1" s="1"/>
  <c r="AB144" i="1"/>
  <c r="AD55" i="1"/>
  <c r="CZ149" i="1"/>
  <c r="Y149" i="1" s="1"/>
  <c r="AI244" i="5" s="1"/>
  <c r="J256" i="5" s="1"/>
  <c r="I257" i="5" s="1"/>
  <c r="O257" i="5" s="1"/>
  <c r="AO271" i="5"/>
  <c r="AF271" i="5"/>
  <c r="AO204" i="5"/>
  <c r="AF204" i="5"/>
  <c r="EB26" i="1"/>
  <c r="DO55" i="1"/>
  <c r="AD87" i="1"/>
  <c r="Q108" i="1"/>
  <c r="DO108" i="1"/>
  <c r="EB87" i="1"/>
  <c r="GM151" i="1"/>
  <c r="GN151" i="1"/>
  <c r="GN102" i="1"/>
  <c r="GN31" i="1"/>
  <c r="GM31" i="1"/>
  <c r="HK32" i="1"/>
  <c r="AH57" i="5" s="1"/>
  <c r="AS57" i="5" s="1"/>
  <c r="HL32" i="1"/>
  <c r="AJ57" i="5" s="1"/>
  <c r="AT57" i="5" s="1"/>
  <c r="CC26" i="1"/>
  <c r="AT55" i="1"/>
  <c r="CZ36" i="1"/>
  <c r="Y36" i="1" s="1"/>
  <c r="HJ36" i="1"/>
  <c r="CY36" i="1"/>
  <c r="X36" i="1" s="1"/>
  <c r="AK55" i="1" s="1"/>
  <c r="CZ44" i="1"/>
  <c r="Y44" i="1" s="1"/>
  <c r="AI108" i="5" s="1"/>
  <c r="CY44" i="1"/>
  <c r="X44" i="1" s="1"/>
  <c r="AG108" i="5" s="1"/>
  <c r="HJ44" i="1"/>
  <c r="EV26" i="1"/>
  <c r="P80" i="1"/>
  <c r="EV187" i="1"/>
  <c r="GN37" i="1"/>
  <c r="GM37" i="1"/>
  <c r="GN43" i="1"/>
  <c r="GM43" i="1"/>
  <c r="DY26" i="1"/>
  <c r="DL55" i="1"/>
  <c r="HI51" i="1"/>
  <c r="L119" i="5" s="1"/>
  <c r="Z128" i="5" s="1"/>
  <c r="CY51" i="1"/>
  <c r="X51" i="1" s="1"/>
  <c r="CZ51" i="1"/>
  <c r="Y51" i="1" s="1"/>
  <c r="AI115" i="5" s="1"/>
  <c r="J127" i="5" s="1"/>
  <c r="CZ142" i="1"/>
  <c r="Y142" i="1" s="1"/>
  <c r="HJ142" i="1"/>
  <c r="CY142" i="1"/>
  <c r="X142" i="1" s="1"/>
  <c r="BD140" i="1"/>
  <c r="F182" i="1"/>
  <c r="J284" i="5" s="1"/>
  <c r="CY143" i="1"/>
  <c r="X143" i="1" s="1"/>
  <c r="AG223" i="5" s="1"/>
  <c r="J235" i="5" s="1"/>
  <c r="CZ143" i="1"/>
  <c r="Y143" i="1" s="1"/>
  <c r="AI223" i="5" s="1"/>
  <c r="J236" i="5" s="1"/>
  <c r="I237" i="5" s="1"/>
  <c r="O237" i="5" s="1"/>
  <c r="HJ143" i="1"/>
  <c r="L226" i="5" s="1"/>
  <c r="BB26" i="1"/>
  <c r="F68" i="1"/>
  <c r="BB187" i="1"/>
  <c r="HK29" i="1"/>
  <c r="HL29" i="1"/>
  <c r="DZ26" i="1"/>
  <c r="DM55" i="1"/>
  <c r="HI38" i="1"/>
  <c r="HL38" i="1" s="1"/>
  <c r="AE55" i="1"/>
  <c r="ET26" i="1"/>
  <c r="P68" i="1"/>
  <c r="ET187" i="1"/>
  <c r="CZ38" i="1"/>
  <c r="Y38" i="1" s="1"/>
  <c r="GM38" i="1" s="1"/>
  <c r="CZ104" i="1"/>
  <c r="Y104" i="1" s="1"/>
  <c r="AI181" i="5" s="1"/>
  <c r="J189" i="5" s="1"/>
  <c r="CY104" i="1"/>
  <c r="X104" i="1" s="1"/>
  <c r="AG181" i="5" s="1"/>
  <c r="J188" i="5" s="1"/>
  <c r="AN190" i="5" s="1"/>
  <c r="HJ104" i="1"/>
  <c r="L183" i="5" s="1"/>
  <c r="EI87" i="1"/>
  <c r="P118" i="1"/>
  <c r="CP44" i="1"/>
  <c r="O44" i="1" s="1"/>
  <c r="EH26" i="1"/>
  <c r="P64" i="1"/>
  <c r="HK95" i="1"/>
  <c r="HL95" i="1"/>
  <c r="AJ157" i="1"/>
  <c r="HK97" i="1"/>
  <c r="HL97" i="1"/>
  <c r="CY145" i="1"/>
  <c r="X145" i="1" s="1"/>
  <c r="AG238" i="5" s="1"/>
  <c r="CZ145" i="1"/>
  <c r="Y145" i="1" s="1"/>
  <c r="AI238" i="5" s="1"/>
  <c r="HJ145" i="1"/>
  <c r="HK47" i="1"/>
  <c r="HL47" i="1"/>
  <c r="GN50" i="1"/>
  <c r="GM52" i="1"/>
  <c r="AQ26" i="1"/>
  <c r="F65" i="1"/>
  <c r="AQ187" i="1"/>
  <c r="AP108" i="1"/>
  <c r="BY87" i="1"/>
  <c r="CI108" i="1"/>
  <c r="AJ26" i="1"/>
  <c r="W55" i="1"/>
  <c r="HK30" i="1"/>
  <c r="AH43" i="5" s="1"/>
  <c r="HL30" i="1"/>
  <c r="AJ43" i="5" s="1"/>
  <c r="HK31" i="1"/>
  <c r="HL31" i="1"/>
  <c r="CY42" i="1"/>
  <c r="X42" i="1" s="1"/>
  <c r="CZ42" i="1"/>
  <c r="Y42" i="1" s="1"/>
  <c r="AI92" i="5" s="1"/>
  <c r="J106" i="5" s="1"/>
  <c r="HJ42" i="1"/>
  <c r="L94" i="5" s="1"/>
  <c r="CZ46" i="1"/>
  <c r="Y46" i="1" s="1"/>
  <c r="AI110" i="5" s="1"/>
  <c r="CY46" i="1"/>
  <c r="X46" i="1" s="1"/>
  <c r="AG110" i="5" s="1"/>
  <c r="HJ46" i="1"/>
  <c r="HK39" i="1"/>
  <c r="AH89" i="5" s="1"/>
  <c r="AS89" i="5" s="1"/>
  <c r="HL39" i="1"/>
  <c r="AJ89" i="5" s="1"/>
  <c r="AT89" i="5" s="1"/>
  <c r="AO26" i="1"/>
  <c r="F59" i="1"/>
  <c r="AO187" i="1"/>
  <c r="CG26" i="1"/>
  <c r="AX55" i="1"/>
  <c r="CP46" i="1"/>
  <c r="O46" i="1" s="1"/>
  <c r="GN47" i="1"/>
  <c r="GM47" i="1"/>
  <c r="F133" i="1"/>
  <c r="J211" i="5" s="1"/>
  <c r="BD87" i="1"/>
  <c r="DL108" i="1"/>
  <c r="DY87" i="1"/>
  <c r="CY147" i="1"/>
  <c r="X147" i="1" s="1"/>
  <c r="AG241" i="5" s="1"/>
  <c r="HJ147" i="1"/>
  <c r="CZ147" i="1"/>
  <c r="Y147" i="1" s="1"/>
  <c r="AI241" i="5" s="1"/>
  <c r="CP89" i="1"/>
  <c r="O89" i="1" s="1"/>
  <c r="AC108" i="1"/>
  <c r="GN53" i="1"/>
  <c r="EG26" i="1"/>
  <c r="P59" i="1"/>
  <c r="EG187" i="1"/>
  <c r="HK45" i="1"/>
  <c r="HL45" i="1"/>
  <c r="AF87" i="1"/>
  <c r="S108" i="1"/>
  <c r="AE87" i="1"/>
  <c r="R108" i="1"/>
  <c r="HL100" i="1"/>
  <c r="AJ177" i="5" s="1"/>
  <c r="AT177" i="5" s="1"/>
  <c r="HK100" i="1"/>
  <c r="AH177" i="5" s="1"/>
  <c r="AS177" i="5" s="1"/>
  <c r="P126" i="1"/>
  <c r="EL87" i="1"/>
  <c r="CP147" i="1"/>
  <c r="O147" i="1" s="1"/>
  <c r="U152" i="1"/>
  <c r="AH157" i="1" s="1"/>
  <c r="GN154" i="1"/>
  <c r="GM154" i="1"/>
  <c r="GM148" i="1"/>
  <c r="GN148" i="1"/>
  <c r="P161" i="1"/>
  <c r="EG140" i="1"/>
  <c r="HI143" i="1"/>
  <c r="L228" i="5" s="1"/>
  <c r="Z237" i="5" s="1"/>
  <c r="GN29" i="1"/>
  <c r="GM29" i="1"/>
  <c r="GN32" i="1"/>
  <c r="GM32" i="1"/>
  <c r="AF55" i="1"/>
  <c r="CP36" i="1"/>
  <c r="O36" i="1" s="1"/>
  <c r="HK38" i="1"/>
  <c r="CZ34" i="1"/>
  <c r="Y34" i="1" s="1"/>
  <c r="AL55" i="1" s="1"/>
  <c r="CY34" i="1"/>
  <c r="X34" i="1" s="1"/>
  <c r="HJ34" i="1"/>
  <c r="DW55" i="1"/>
  <c r="GN39" i="1"/>
  <c r="GM39" i="1"/>
  <c r="DX55" i="1"/>
  <c r="HK37" i="1"/>
  <c r="AH75" i="5" s="1"/>
  <c r="HL37" i="1"/>
  <c r="AJ75" i="5" s="1"/>
  <c r="GB26" i="1"/>
  <c r="ES55" i="1"/>
  <c r="HI90" i="1"/>
  <c r="L155" i="5" s="1"/>
  <c r="Z166" i="5" s="1"/>
  <c r="DW108" i="1"/>
  <c r="CP104" i="1"/>
  <c r="O104" i="1" s="1"/>
  <c r="V26" i="1"/>
  <c r="F78" i="1"/>
  <c r="GA26" i="1"/>
  <c r="ER55" i="1"/>
  <c r="W108" i="1"/>
  <c r="AJ87" i="1"/>
  <c r="CY90" i="1"/>
  <c r="X90" i="1" s="1"/>
  <c r="AG150" i="5" s="1"/>
  <c r="J164" i="5" s="1"/>
  <c r="GM94" i="1"/>
  <c r="GN94" i="1"/>
  <c r="AO87" i="1"/>
  <c r="F112" i="1"/>
  <c r="P152" i="1"/>
  <c r="AO140" i="1"/>
  <c r="F161" i="1"/>
  <c r="AU140" i="1"/>
  <c r="F176" i="1"/>
  <c r="J289" i="5" s="1"/>
  <c r="GN95" i="1"/>
  <c r="CJ87" i="1"/>
  <c r="BA108" i="1"/>
  <c r="FY87" i="1"/>
  <c r="EP108" i="1"/>
  <c r="EP187" i="1" s="1"/>
  <c r="CP145" i="1"/>
  <c r="O145" i="1" s="1"/>
  <c r="S152" i="1"/>
  <c r="HL92" i="1"/>
  <c r="AJ167" i="5" s="1"/>
  <c r="AT167" i="5" s="1"/>
  <c r="HJ98" i="1"/>
  <c r="CZ98" i="1"/>
  <c r="Y98" i="1" s="1"/>
  <c r="DX108" i="1"/>
  <c r="CY98" i="1"/>
  <c r="X98" i="1" s="1"/>
  <c r="ES87" i="1"/>
  <c r="P128" i="1"/>
  <c r="F167" i="1"/>
  <c r="AQ140" i="1"/>
  <c r="EA87" i="1"/>
  <c r="DN108" i="1"/>
  <c r="GM51" i="1"/>
  <c r="CZ150" i="1"/>
  <c r="Y150" i="1" s="1"/>
  <c r="CY150" i="1"/>
  <c r="X150" i="1" s="1"/>
  <c r="HJ150" i="1"/>
  <c r="EB157" i="1"/>
  <c r="BD26" i="1"/>
  <c r="BD187" i="1"/>
  <c r="F80" i="1"/>
  <c r="J138" i="5" s="1"/>
  <c r="EM26" i="1"/>
  <c r="P74" i="1"/>
  <c r="EM187" i="1"/>
  <c r="Y108" i="1"/>
  <c r="AL87" i="1"/>
  <c r="GM92" i="1"/>
  <c r="GN92" i="1"/>
  <c r="T108" i="1"/>
  <c r="AG87" i="1"/>
  <c r="HK105" i="1"/>
  <c r="HL105" i="1"/>
  <c r="EL157" i="1"/>
  <c r="FU140" i="1"/>
  <c r="T152" i="1"/>
  <c r="AG157" i="1" s="1"/>
  <c r="R152" i="1"/>
  <c r="V152" i="1"/>
  <c r="AI157" i="1" s="1"/>
  <c r="BC140" i="1"/>
  <c r="BC187" i="1"/>
  <c r="F173" i="1"/>
  <c r="EU140" i="1"/>
  <c r="P173" i="1"/>
  <c r="EV140" i="1"/>
  <c r="P182" i="1"/>
  <c r="FY140" i="1"/>
  <c r="EP157" i="1"/>
  <c r="EM87" i="1"/>
  <c r="P127" i="1"/>
  <c r="HK146" i="1"/>
  <c r="HL146" i="1"/>
  <c r="EP26" i="1"/>
  <c r="P62" i="1"/>
  <c r="HK102" i="1"/>
  <c r="AH179" i="5" s="1"/>
  <c r="AS179" i="5" s="1"/>
  <c r="HL102" i="1"/>
  <c r="AJ179" i="5" s="1"/>
  <c r="AT179" i="5" s="1"/>
  <c r="HK106" i="1"/>
  <c r="AH191" i="5" s="1"/>
  <c r="GN144" i="1"/>
  <c r="AI87" i="1"/>
  <c r="V108" i="1"/>
  <c r="GN155" i="1"/>
  <c r="GM155" i="1"/>
  <c r="AT140" i="1"/>
  <c r="F175" i="1"/>
  <c r="HK155" i="1"/>
  <c r="AH276" i="5" s="1"/>
  <c r="AS276" i="5" s="1"/>
  <c r="HL155" i="1"/>
  <c r="AJ276" i="5" s="1"/>
  <c r="AT276" i="5" s="1"/>
  <c r="EI140" i="1"/>
  <c r="P167" i="1"/>
  <c r="BY26" i="1"/>
  <c r="AP55" i="1"/>
  <c r="CI55" i="1"/>
  <c r="DU26" i="1"/>
  <c r="DH55" i="1"/>
  <c r="FW55" i="1"/>
  <c r="FX55" i="1"/>
  <c r="FZ55" i="1"/>
  <c r="HK43" i="1"/>
  <c r="HL43" i="1"/>
  <c r="GN45" i="1"/>
  <c r="GM45" i="1"/>
  <c r="AT108" i="1"/>
  <c r="CC87" i="1"/>
  <c r="AK108" i="1"/>
  <c r="GN93" i="1"/>
  <c r="GM93" i="1"/>
  <c r="AX108" i="1"/>
  <c r="CG87" i="1"/>
  <c r="HK144" i="1"/>
  <c r="HL144" i="1"/>
  <c r="T153" i="1"/>
  <c r="DY157" i="1" s="1"/>
  <c r="R153" i="1"/>
  <c r="HI153" i="1" s="1"/>
  <c r="CG140" i="1"/>
  <c r="AX157" i="1"/>
  <c r="P117" i="1"/>
  <c r="EH87" i="1"/>
  <c r="GN146" i="1"/>
  <c r="GM146" i="1"/>
  <c r="GM149" i="1"/>
  <c r="GN149" i="1"/>
  <c r="Q152" i="1"/>
  <c r="GX153" i="1"/>
  <c r="GB157" i="1" s="1"/>
  <c r="BB140" i="1"/>
  <c r="F170" i="1"/>
  <c r="GN101" i="1"/>
  <c r="GM101" i="1"/>
  <c r="EG87" i="1"/>
  <c r="P112" i="1"/>
  <c r="EH157" i="1"/>
  <c r="EH187" i="1" s="1"/>
  <c r="FQ140" i="1"/>
  <c r="GA157" i="1"/>
  <c r="GN103" i="1"/>
  <c r="GM103" i="1"/>
  <c r="HK154" i="1"/>
  <c r="HL154" i="1"/>
  <c r="HK103" i="1"/>
  <c r="HL103" i="1"/>
  <c r="W152" i="1"/>
  <c r="AP140" i="1"/>
  <c r="F166" i="1"/>
  <c r="J288" i="5" s="1"/>
  <c r="CZ48" i="1"/>
  <c r="Y48" i="1" s="1"/>
  <c r="AI112" i="5" s="1"/>
  <c r="CY48" i="1"/>
  <c r="X48" i="1" s="1"/>
  <c r="HJ48" i="1"/>
  <c r="EI26" i="1"/>
  <c r="P65" i="1"/>
  <c r="EI187" i="1"/>
  <c r="AG26" i="1"/>
  <c r="T55" i="1"/>
  <c r="CP41" i="1"/>
  <c r="O41" i="1" s="1"/>
  <c r="AC55" i="1"/>
  <c r="HK52" i="1"/>
  <c r="HL52" i="1"/>
  <c r="HI106" i="1"/>
  <c r="L196" i="5" s="1"/>
  <c r="Z204" i="5" s="1"/>
  <c r="CY106" i="1"/>
  <c r="X106" i="1" s="1"/>
  <c r="GN106" i="1" s="1"/>
  <c r="P133" i="1"/>
  <c r="EV87" i="1"/>
  <c r="P121" i="1"/>
  <c r="ET87" i="1"/>
  <c r="S153" i="1"/>
  <c r="EU26" i="1"/>
  <c r="P71" i="1"/>
  <c r="EU187" i="1"/>
  <c r="P153" i="1"/>
  <c r="DH108" i="1"/>
  <c r="FW108" i="1"/>
  <c r="FX108" i="1"/>
  <c r="DU87" i="1"/>
  <c r="FZ108" i="1"/>
  <c r="AU87" i="1"/>
  <c r="F127" i="1"/>
  <c r="J216" i="5" s="1"/>
  <c r="CP105" i="1"/>
  <c r="O105" i="1" s="1"/>
  <c r="DZ87" i="1"/>
  <c r="DM108" i="1"/>
  <c r="CR100" i="1"/>
  <c r="Q100" i="1" s="1"/>
  <c r="AB100" i="1"/>
  <c r="GA87" i="1"/>
  <c r="ER108" i="1"/>
  <c r="U153" i="1"/>
  <c r="DZ157" i="1" s="1"/>
  <c r="Q153" i="1"/>
  <c r="DV157" i="1" s="1"/>
  <c r="CI140" i="1"/>
  <c r="AZ157" i="1"/>
  <c r="V153" i="1"/>
  <c r="EA157" i="1" s="1"/>
  <c r="AU26" i="1" l="1"/>
  <c r="F74" i="1"/>
  <c r="J143" i="5" s="1"/>
  <c r="HK50" i="1"/>
  <c r="HL50" i="1"/>
  <c r="CJ26" i="1"/>
  <c r="BA55" i="1"/>
  <c r="GN150" i="1"/>
  <c r="GN51" i="1"/>
  <c r="AG115" i="5"/>
  <c r="J126" i="5" s="1"/>
  <c r="AN128" i="5" s="1"/>
  <c r="HL41" i="1"/>
  <c r="HK41" i="1"/>
  <c r="AP166" i="5"/>
  <c r="AB166" i="5"/>
  <c r="J209" i="5" s="1"/>
  <c r="GN91" i="1"/>
  <c r="GM91" i="1"/>
  <c r="HK53" i="1"/>
  <c r="AH129" i="5" s="1"/>
  <c r="AS129" i="5" s="1"/>
  <c r="HL53" i="1"/>
  <c r="AJ129" i="5" s="1"/>
  <c r="AT129" i="5" s="1"/>
  <c r="J163" i="5"/>
  <c r="J212" i="5"/>
  <c r="J208" i="5"/>
  <c r="L125" i="5"/>
  <c r="AB237" i="5"/>
  <c r="AP237" i="5"/>
  <c r="DV55" i="1"/>
  <c r="CP30" i="1"/>
  <c r="O30" i="1" s="1"/>
  <c r="L256" i="5"/>
  <c r="AT244" i="5"/>
  <c r="I190" i="5"/>
  <c r="O190" i="5" s="1"/>
  <c r="ED55" i="1"/>
  <c r="ED26" i="1" s="1"/>
  <c r="AO275" i="5"/>
  <c r="AF275" i="5"/>
  <c r="J300" i="5" s="1"/>
  <c r="L300" i="5" s="1"/>
  <c r="AN275" i="5"/>
  <c r="I275" i="5"/>
  <c r="O275" i="5" s="1"/>
  <c r="L201" i="5"/>
  <c r="AH87" i="1"/>
  <c r="U108" i="1"/>
  <c r="AP271" i="5"/>
  <c r="AB271" i="5"/>
  <c r="J282" i="5" s="1"/>
  <c r="L255" i="5"/>
  <c r="K257" i="5" s="1"/>
  <c r="P257" i="5" s="1"/>
  <c r="AS244" i="5"/>
  <c r="L84" i="5"/>
  <c r="U88" i="5"/>
  <c r="L85" i="5" s="1"/>
  <c r="AB128" i="5"/>
  <c r="AP128" i="5"/>
  <c r="L87" i="5"/>
  <c r="AT75" i="5"/>
  <c r="U107" i="5"/>
  <c r="L104" i="5" s="1"/>
  <c r="L103" i="5"/>
  <c r="HK151" i="1"/>
  <c r="AH258" i="5" s="1"/>
  <c r="L261" i="5"/>
  <c r="HL151" i="1"/>
  <c r="AJ258" i="5" s="1"/>
  <c r="GM96" i="1"/>
  <c r="GN96" i="1"/>
  <c r="AN257" i="5"/>
  <c r="GM97" i="1"/>
  <c r="GM90" i="1"/>
  <c r="AS75" i="5"/>
  <c r="L86" i="5"/>
  <c r="K88" i="5" s="1"/>
  <c r="P88" i="5" s="1"/>
  <c r="HK91" i="1"/>
  <c r="HL91" i="1"/>
  <c r="AU187" i="1"/>
  <c r="AU22" i="1" s="1"/>
  <c r="HL106" i="1"/>
  <c r="AJ191" i="5" s="1"/>
  <c r="GN42" i="1"/>
  <c r="AG92" i="5"/>
  <c r="U190" i="5"/>
  <c r="L187" i="5" s="1"/>
  <c r="L186" i="5"/>
  <c r="U237" i="5"/>
  <c r="L234" i="5" s="1"/>
  <c r="L233" i="5"/>
  <c r="K74" i="5"/>
  <c r="P74" i="5" s="1"/>
  <c r="AP107" i="5"/>
  <c r="AB107" i="5"/>
  <c r="J234" i="5"/>
  <c r="J281" i="5"/>
  <c r="J285" i="5"/>
  <c r="DN55" i="1"/>
  <c r="EA26" i="1"/>
  <c r="AH26" i="1"/>
  <c r="U55" i="1"/>
  <c r="GN52" i="1"/>
  <c r="AP204" i="5"/>
  <c r="AB204" i="5"/>
  <c r="AB56" i="5"/>
  <c r="AP56" i="5"/>
  <c r="AS191" i="5"/>
  <c r="L202" i="5"/>
  <c r="GM106" i="1"/>
  <c r="AG191" i="5"/>
  <c r="J202" i="5" s="1"/>
  <c r="GM98" i="1"/>
  <c r="AG175" i="5"/>
  <c r="L55" i="5"/>
  <c r="AT43" i="5"/>
  <c r="GM102" i="1"/>
  <c r="I166" i="5"/>
  <c r="O166" i="5" s="1"/>
  <c r="J53" i="5"/>
  <c r="J302" i="5"/>
  <c r="J135" i="5"/>
  <c r="J298" i="5"/>
  <c r="J139" i="5"/>
  <c r="J28" i="5"/>
  <c r="AS43" i="5"/>
  <c r="L54" i="5"/>
  <c r="K56" i="5" s="1"/>
  <c r="P56" i="5" s="1"/>
  <c r="CJ140" i="1"/>
  <c r="L53" i="5"/>
  <c r="HL93" i="1"/>
  <c r="HK93" i="1"/>
  <c r="L163" i="5"/>
  <c r="AN166" i="5"/>
  <c r="GN48" i="1"/>
  <c r="AG112" i="5"/>
  <c r="AD157" i="1"/>
  <c r="ED108" i="1"/>
  <c r="ED87" i="1" s="1"/>
  <c r="AI175" i="5"/>
  <c r="J304" i="5" s="1"/>
  <c r="GN34" i="1"/>
  <c r="AD26" i="1"/>
  <c r="Q55" i="1"/>
  <c r="I128" i="5"/>
  <c r="O128" i="5" s="1"/>
  <c r="J162" i="5"/>
  <c r="J103" i="5"/>
  <c r="I56" i="5"/>
  <c r="O56" i="5" s="1"/>
  <c r="DL157" i="1"/>
  <c r="DY140" i="1"/>
  <c r="ES157" i="1"/>
  <c r="GB140" i="1"/>
  <c r="EH22" i="1"/>
  <c r="EH217" i="1"/>
  <c r="P196" i="1"/>
  <c r="AD140" i="1"/>
  <c r="Q157" i="1"/>
  <c r="DV140" i="1"/>
  <c r="DI157" i="1"/>
  <c r="AL26" i="1"/>
  <c r="Y55" i="1"/>
  <c r="AK26" i="1"/>
  <c r="X55" i="1"/>
  <c r="AT87" i="1"/>
  <c r="F126" i="1"/>
  <c r="DH26" i="1"/>
  <c r="P58" i="1"/>
  <c r="P175" i="1"/>
  <c r="EL140" i="1"/>
  <c r="F129" i="1"/>
  <c r="T87" i="1"/>
  <c r="Y87" i="1"/>
  <c r="F135" i="1"/>
  <c r="J214" i="5" s="1"/>
  <c r="GM34" i="1"/>
  <c r="EA140" i="1"/>
  <c r="DN157" i="1"/>
  <c r="CP100" i="1"/>
  <c r="O100" i="1" s="1"/>
  <c r="DV108" i="1"/>
  <c r="GM105" i="1"/>
  <c r="GN105" i="1"/>
  <c r="HL48" i="1"/>
  <c r="AJ112" i="5" s="1"/>
  <c r="AT112" i="5" s="1"/>
  <c r="HK48" i="1"/>
  <c r="AH112" i="5" s="1"/>
  <c r="AS112" i="5" s="1"/>
  <c r="FZ26" i="1"/>
  <c r="EQ55" i="1"/>
  <c r="V87" i="1"/>
  <c r="F131" i="1"/>
  <c r="HI152" i="1"/>
  <c r="AE157" i="1"/>
  <c r="EM22" i="1"/>
  <c r="P206" i="1"/>
  <c r="EM217" i="1"/>
  <c r="DX87" i="1"/>
  <c r="DK108" i="1"/>
  <c r="CZ152" i="1"/>
  <c r="Y152" i="1" s="1"/>
  <c r="HJ152" i="1"/>
  <c r="CY152" i="1"/>
  <c r="X152" i="1" s="1"/>
  <c r="AK157" i="1" s="1"/>
  <c r="CP152" i="1"/>
  <c r="O152" i="1" s="1"/>
  <c r="AB157" i="1" s="1"/>
  <c r="AC157" i="1"/>
  <c r="ER26" i="1"/>
  <c r="P66" i="1"/>
  <c r="GN104" i="1"/>
  <c r="GM104" i="1"/>
  <c r="AZ140" i="1"/>
  <c r="F168" i="1"/>
  <c r="P119" i="1"/>
  <c r="ER87" i="1"/>
  <c r="DM87" i="1"/>
  <c r="P130" i="1"/>
  <c r="AU217" i="1"/>
  <c r="F206" i="1"/>
  <c r="CP153" i="1"/>
  <c r="O153" i="1" s="1"/>
  <c r="CZ153" i="1"/>
  <c r="Y153" i="1" s="1"/>
  <c r="AI272" i="5" s="1"/>
  <c r="CY153" i="1"/>
  <c r="X153" i="1" s="1"/>
  <c r="AG272" i="5" s="1"/>
  <c r="HJ153" i="1"/>
  <c r="EI22" i="1"/>
  <c r="EI217" i="1"/>
  <c r="P197" i="1"/>
  <c r="GA140" i="1"/>
  <c r="ER157" i="1"/>
  <c r="AK87" i="1"/>
  <c r="X108" i="1"/>
  <c r="FX26" i="1"/>
  <c r="EO55" i="1"/>
  <c r="CI26" i="1"/>
  <c r="AZ55" i="1"/>
  <c r="BC22" i="1"/>
  <c r="F203" i="1"/>
  <c r="BC217" i="1"/>
  <c r="P131" i="1"/>
  <c r="DN87" i="1"/>
  <c r="GM145" i="1"/>
  <c r="GN145" i="1"/>
  <c r="DU157" i="1"/>
  <c r="EC108" i="1"/>
  <c r="DW87" i="1"/>
  <c r="DJ108" i="1"/>
  <c r="DW26" i="1"/>
  <c r="DJ55" i="1"/>
  <c r="EC55" i="1"/>
  <c r="DW157" i="1"/>
  <c r="AH140" i="1"/>
  <c r="U157" i="1"/>
  <c r="P129" i="1"/>
  <c r="DL87" i="1"/>
  <c r="AO22" i="1"/>
  <c r="F191" i="1"/>
  <c r="AO217" i="1"/>
  <c r="HL42" i="1"/>
  <c r="AJ92" i="5" s="1"/>
  <c r="HK42" i="1"/>
  <c r="AH92" i="5" s="1"/>
  <c r="GN38" i="1"/>
  <c r="GN44" i="1"/>
  <c r="GM44" i="1"/>
  <c r="DM26" i="1"/>
  <c r="P77" i="1"/>
  <c r="BB22" i="1"/>
  <c r="BB217" i="1"/>
  <c r="F200" i="1"/>
  <c r="FX87" i="1"/>
  <c r="EO108" i="1"/>
  <c r="EU22" i="1"/>
  <c r="EU217" i="1"/>
  <c r="P203" i="1"/>
  <c r="DT55" i="1"/>
  <c r="GN41" i="1"/>
  <c r="GM41" i="1"/>
  <c r="F164" i="1"/>
  <c r="AX140" i="1"/>
  <c r="F115" i="1"/>
  <c r="AX87" i="1"/>
  <c r="FW26" i="1"/>
  <c r="EN55" i="1"/>
  <c r="AP26" i="1"/>
  <c r="F64" i="1"/>
  <c r="J142" i="5" s="1"/>
  <c r="AP187" i="1"/>
  <c r="EP140" i="1"/>
  <c r="P164" i="1"/>
  <c r="EB140" i="1"/>
  <c r="DO157" i="1"/>
  <c r="DO187" i="1" s="1"/>
  <c r="HL98" i="1"/>
  <c r="AJ175" i="5" s="1"/>
  <c r="AT175" i="5" s="1"/>
  <c r="HK98" i="1"/>
  <c r="AH175" i="5" s="1"/>
  <c r="AS175" i="5" s="1"/>
  <c r="P115" i="1"/>
  <c r="EP87" i="1"/>
  <c r="GM143" i="1"/>
  <c r="GN143" i="1"/>
  <c r="GN98" i="1"/>
  <c r="V187" i="1"/>
  <c r="HK90" i="1"/>
  <c r="AH150" i="5" s="1"/>
  <c r="HL90" i="1"/>
  <c r="AJ150" i="5" s="1"/>
  <c r="ES26" i="1"/>
  <c r="P75" i="1"/>
  <c r="ES187" i="1"/>
  <c r="DX26" i="1"/>
  <c r="DK55" i="1"/>
  <c r="HK34" i="1"/>
  <c r="HL34" i="1"/>
  <c r="GN36" i="1"/>
  <c r="CB55" i="1" s="1"/>
  <c r="GM36" i="1"/>
  <c r="AB55" i="1"/>
  <c r="GM147" i="1"/>
  <c r="GN147" i="1"/>
  <c r="R87" i="1"/>
  <c r="F122" i="1"/>
  <c r="HK147" i="1"/>
  <c r="AH241" i="5" s="1"/>
  <c r="AS241" i="5" s="1"/>
  <c r="HL147" i="1"/>
  <c r="AJ241" i="5" s="1"/>
  <c r="AT241" i="5" s="1"/>
  <c r="GN46" i="1"/>
  <c r="GM46" i="1"/>
  <c r="HL46" i="1"/>
  <c r="AJ110" i="5" s="1"/>
  <c r="AT110" i="5" s="1"/>
  <c r="HK46" i="1"/>
  <c r="AH110" i="5" s="1"/>
  <c r="AS110" i="5" s="1"/>
  <c r="DX157" i="1"/>
  <c r="GM42" i="1"/>
  <c r="EV22" i="1"/>
  <c r="EV217" i="1"/>
  <c r="P212" i="1"/>
  <c r="Q87" i="1"/>
  <c r="F120" i="1"/>
  <c r="GM150" i="1"/>
  <c r="HL150" i="1"/>
  <c r="HK150" i="1"/>
  <c r="W87" i="1"/>
  <c r="F132" i="1"/>
  <c r="CA55" i="1"/>
  <c r="EL187" i="1"/>
  <c r="CH108" i="1"/>
  <c r="P108" i="1"/>
  <c r="AC87" i="1"/>
  <c r="CE108" i="1"/>
  <c r="CF108" i="1"/>
  <c r="AX26" i="1"/>
  <c r="F62" i="1"/>
  <c r="AX187" i="1"/>
  <c r="W26" i="1"/>
  <c r="F79" i="1"/>
  <c r="AP87" i="1"/>
  <c r="F117" i="1"/>
  <c r="J215" i="5" s="1"/>
  <c r="HK145" i="1"/>
  <c r="AH238" i="5" s="1"/>
  <c r="AS238" i="5" s="1"/>
  <c r="HL145" i="1"/>
  <c r="AJ238" i="5" s="1"/>
  <c r="AT238" i="5" s="1"/>
  <c r="AE26" i="1"/>
  <c r="R55" i="1"/>
  <c r="EC157" i="1"/>
  <c r="HL142" i="1"/>
  <c r="HK142" i="1"/>
  <c r="EP22" i="1"/>
  <c r="P194" i="1"/>
  <c r="EP217" i="1"/>
  <c r="AF26" i="1"/>
  <c r="S55" i="1"/>
  <c r="P111" i="1"/>
  <c r="DH87" i="1"/>
  <c r="BA87" i="1"/>
  <c r="F128" i="1"/>
  <c r="S87" i="1"/>
  <c r="F123" i="1"/>
  <c r="EG22" i="1"/>
  <c r="P191" i="1"/>
  <c r="EG217" i="1"/>
  <c r="AB108" i="1"/>
  <c r="GM89" i="1"/>
  <c r="CA108" i="1" s="1"/>
  <c r="GN89" i="1"/>
  <c r="AQ22" i="1"/>
  <c r="F197" i="1"/>
  <c r="AQ217" i="1"/>
  <c r="AJ140" i="1"/>
  <c r="W157" i="1"/>
  <c r="W187" i="1" s="1"/>
  <c r="HL104" i="1"/>
  <c r="AJ181" i="5" s="1"/>
  <c r="HK104" i="1"/>
  <c r="AH181" i="5" s="1"/>
  <c r="ET22" i="1"/>
  <c r="P200" i="1"/>
  <c r="ET217" i="1"/>
  <c r="HK143" i="1"/>
  <c r="AH223" i="5" s="1"/>
  <c r="HL143" i="1"/>
  <c r="AJ223" i="5" s="1"/>
  <c r="AF157" i="1"/>
  <c r="DL26" i="1"/>
  <c r="P76" i="1"/>
  <c r="DL187" i="1"/>
  <c r="BA140" i="1"/>
  <c r="F177" i="1"/>
  <c r="DO26" i="1"/>
  <c r="P79" i="1"/>
  <c r="GM48" i="1"/>
  <c r="GN142" i="1"/>
  <c r="GM142" i="1"/>
  <c r="FW87" i="1"/>
  <c r="EN108" i="1"/>
  <c r="T26" i="1"/>
  <c r="F76" i="1"/>
  <c r="EH140" i="1"/>
  <c r="P166" i="1"/>
  <c r="AI140" i="1"/>
  <c r="V157" i="1"/>
  <c r="DZ140" i="1"/>
  <c r="DM157" i="1"/>
  <c r="DM187" i="1" s="1"/>
  <c r="FZ87" i="1"/>
  <c r="EQ108" i="1"/>
  <c r="BD22" i="1"/>
  <c r="F212" i="1"/>
  <c r="BD217" i="1"/>
  <c r="AC26" i="1"/>
  <c r="CH55" i="1"/>
  <c r="P55" i="1"/>
  <c r="CE55" i="1"/>
  <c r="CF55" i="1"/>
  <c r="AG140" i="1"/>
  <c r="T157" i="1"/>
  <c r="T187" i="1" s="1"/>
  <c r="CI87" i="1"/>
  <c r="AZ108" i="1"/>
  <c r="AL157" i="1"/>
  <c r="HK51" i="1"/>
  <c r="AH115" i="5" s="1"/>
  <c r="HL51" i="1"/>
  <c r="AJ115" i="5" s="1"/>
  <c r="HL44" i="1"/>
  <c r="AJ108" i="5" s="1"/>
  <c r="AT108" i="5" s="1"/>
  <c r="HK44" i="1"/>
  <c r="AH108" i="5" s="1"/>
  <c r="AS108" i="5" s="1"/>
  <c r="HK36" i="1"/>
  <c r="HL36" i="1"/>
  <c r="AT26" i="1"/>
  <c r="F73" i="1"/>
  <c r="AT187" i="1"/>
  <c r="DO87" i="1"/>
  <c r="P132" i="1"/>
  <c r="L189" i="5" l="1"/>
  <c r="AT181" i="5"/>
  <c r="L165" i="5"/>
  <c r="AT150" i="5"/>
  <c r="L164" i="5"/>
  <c r="K166" i="5" s="1"/>
  <c r="P166" i="5" s="1"/>
  <c r="AS150" i="5"/>
  <c r="L126" i="5"/>
  <c r="AS115" i="5"/>
  <c r="GM30" i="1"/>
  <c r="FS55" i="1" s="1"/>
  <c r="GN30" i="1"/>
  <c r="FT55" i="1" s="1"/>
  <c r="J299" i="5"/>
  <c r="L299" i="5" s="1"/>
  <c r="DI55" i="1"/>
  <c r="DV26" i="1"/>
  <c r="DQ55" i="1"/>
  <c r="ED157" i="1"/>
  <c r="AT258" i="5"/>
  <c r="L270" i="5"/>
  <c r="J136" i="5"/>
  <c r="AN204" i="5"/>
  <c r="I204" i="5"/>
  <c r="O204" i="5" s="1"/>
  <c r="U271" i="5"/>
  <c r="L268" i="5" s="1"/>
  <c r="L267" i="5"/>
  <c r="U87" i="1"/>
  <c r="F130" i="1"/>
  <c r="F75" i="1"/>
  <c r="BA26" i="1"/>
  <c r="BA187" i="1"/>
  <c r="U26" i="1"/>
  <c r="F77" i="1"/>
  <c r="J105" i="5"/>
  <c r="J303" i="5"/>
  <c r="AS258" i="5"/>
  <c r="L269" i="5"/>
  <c r="L105" i="5"/>
  <c r="AS92" i="5"/>
  <c r="I28" i="5"/>
  <c r="L106" i="5"/>
  <c r="AT92" i="5"/>
  <c r="L302" i="5"/>
  <c r="L203" i="5"/>
  <c r="K204" i="5" s="1"/>
  <c r="P204" i="5" s="1"/>
  <c r="AT191" i="5"/>
  <c r="AS181" i="5"/>
  <c r="L188" i="5"/>
  <c r="K190" i="5" s="1"/>
  <c r="P190" i="5" s="1"/>
  <c r="Q26" i="1"/>
  <c r="F67" i="1"/>
  <c r="P78" i="1"/>
  <c r="DN26" i="1"/>
  <c r="L236" i="5"/>
  <c r="AT223" i="5"/>
  <c r="AS223" i="5"/>
  <c r="L235" i="5"/>
  <c r="K237" i="5" s="1"/>
  <c r="P237" i="5" s="1"/>
  <c r="DQ108" i="1"/>
  <c r="DQ187" i="1" s="1"/>
  <c r="L127" i="5"/>
  <c r="AT115" i="5"/>
  <c r="L303" i="5"/>
  <c r="DO22" i="1"/>
  <c r="P211" i="1"/>
  <c r="DO217" i="1"/>
  <c r="ED140" i="1"/>
  <c r="DQ157" i="1"/>
  <c r="CH26" i="1"/>
  <c r="AY55" i="1"/>
  <c r="CA87" i="1"/>
  <c r="AR108" i="1"/>
  <c r="CA26" i="1"/>
  <c r="AR55" i="1"/>
  <c r="AB26" i="1"/>
  <c r="O55" i="1"/>
  <c r="DT26" i="1"/>
  <c r="DG55" i="1"/>
  <c r="AZ87" i="1"/>
  <c r="F119" i="1"/>
  <c r="CF26" i="1"/>
  <c r="AW55" i="1"/>
  <c r="EQ87" i="1"/>
  <c r="P116" i="1"/>
  <c r="V140" i="1"/>
  <c r="F180" i="1"/>
  <c r="T22" i="1"/>
  <c r="T217" i="1"/>
  <c r="F208" i="1"/>
  <c r="O108" i="1"/>
  <c r="AB87" i="1"/>
  <c r="EP18" i="1"/>
  <c r="P224" i="1"/>
  <c r="EC140" i="1"/>
  <c r="DP157" i="1"/>
  <c r="P87" i="1"/>
  <c r="F111" i="1"/>
  <c r="J210" i="5" s="1"/>
  <c r="J206" i="5" s="1"/>
  <c r="EV18" i="1"/>
  <c r="P242" i="1"/>
  <c r="DK26" i="1"/>
  <c r="P70" i="1"/>
  <c r="AP22" i="1"/>
  <c r="F196" i="1"/>
  <c r="AP217" i="1"/>
  <c r="DM22" i="1"/>
  <c r="DM217" i="1"/>
  <c r="P209" i="1"/>
  <c r="J29" i="5" s="1"/>
  <c r="CE26" i="1"/>
  <c r="AV55" i="1"/>
  <c r="BD18" i="1"/>
  <c r="F242" i="1"/>
  <c r="S157" i="1"/>
  <c r="AF140" i="1"/>
  <c r="W140" i="1"/>
  <c r="F181" i="1"/>
  <c r="EG18" i="1"/>
  <c r="P221" i="1"/>
  <c r="R26" i="1"/>
  <c r="F69" i="1"/>
  <c r="CF87" i="1"/>
  <c r="AW108" i="1"/>
  <c r="AY108" i="1"/>
  <c r="CH87" i="1"/>
  <c r="EU18" i="1"/>
  <c r="P233" i="1"/>
  <c r="U140" i="1"/>
  <c r="F179" i="1"/>
  <c r="U187" i="1"/>
  <c r="DJ26" i="1"/>
  <c r="P69" i="1"/>
  <c r="EO26" i="1"/>
  <c r="P61" i="1"/>
  <c r="ER140" i="1"/>
  <c r="P168" i="1"/>
  <c r="GN153" i="1"/>
  <c r="FT157" i="1" s="1"/>
  <c r="GM153" i="1"/>
  <c r="FS157" i="1" s="1"/>
  <c r="AC140" i="1"/>
  <c r="P157" i="1"/>
  <c r="P187" i="1" s="1"/>
  <c r="CE157" i="1"/>
  <c r="CH157" i="1"/>
  <c r="CF157" i="1"/>
  <c r="DQ26" i="1"/>
  <c r="P82" i="1"/>
  <c r="Y157" i="1"/>
  <c r="AL140" i="1"/>
  <c r="T140" i="1"/>
  <c r="F178" i="1"/>
  <c r="P26" i="1"/>
  <c r="F58" i="1"/>
  <c r="J137" i="5" s="1"/>
  <c r="J133" i="5" s="1"/>
  <c r="P179" i="1"/>
  <c r="DM140" i="1"/>
  <c r="AB140" i="1"/>
  <c r="O157" i="1"/>
  <c r="DL22" i="1"/>
  <c r="DL217" i="1"/>
  <c r="P208" i="1"/>
  <c r="CB108" i="1"/>
  <c r="S26" i="1"/>
  <c r="F70" i="1"/>
  <c r="S187" i="1"/>
  <c r="AX22" i="1"/>
  <c r="F194" i="1"/>
  <c r="AX217" i="1"/>
  <c r="CE87" i="1"/>
  <c r="AV108" i="1"/>
  <c r="EL22" i="1"/>
  <c r="P205" i="1"/>
  <c r="EL217" i="1"/>
  <c r="ES22" i="1"/>
  <c r="ES217" i="1"/>
  <c r="P207" i="1"/>
  <c r="DT157" i="1"/>
  <c r="BB18" i="1"/>
  <c r="F230" i="1"/>
  <c r="DU140" i="1"/>
  <c r="FW157" i="1"/>
  <c r="FX157" i="1"/>
  <c r="DH157" i="1"/>
  <c r="FZ157" i="1"/>
  <c r="HL153" i="1"/>
  <c r="AJ272" i="5" s="1"/>
  <c r="AT272" i="5" s="1"/>
  <c r="HK153" i="1"/>
  <c r="AH272" i="5" s="1"/>
  <c r="AS272" i="5" s="1"/>
  <c r="ER187" i="1"/>
  <c r="GN152" i="1"/>
  <c r="CB157" i="1" s="1"/>
  <c r="GM152" i="1"/>
  <c r="CA157" i="1" s="1"/>
  <c r="AE140" i="1"/>
  <c r="R157" i="1"/>
  <c r="R187" i="1" s="1"/>
  <c r="EQ26" i="1"/>
  <c r="P63" i="1"/>
  <c r="GM100" i="1"/>
  <c r="FS108" i="1" s="1"/>
  <c r="GN100" i="1"/>
  <c r="FT108" i="1" s="1"/>
  <c r="DT108" i="1"/>
  <c r="AK140" i="1"/>
  <c r="X157" i="1"/>
  <c r="X187" i="1" s="1"/>
  <c r="EO87" i="1"/>
  <c r="P114" i="1"/>
  <c r="DW140" i="1"/>
  <c r="DJ157" i="1"/>
  <c r="DJ87" i="1"/>
  <c r="P122" i="1"/>
  <c r="AZ26" i="1"/>
  <c r="AZ187" i="1"/>
  <c r="F66" i="1"/>
  <c r="X87" i="1"/>
  <c r="F134" i="1"/>
  <c r="J213" i="5" s="1"/>
  <c r="AU18" i="1"/>
  <c r="F236" i="1"/>
  <c r="CB26" i="1"/>
  <c r="AS55" i="1"/>
  <c r="DK87" i="1"/>
  <c r="P123" i="1"/>
  <c r="EM18" i="1"/>
  <c r="P236" i="1"/>
  <c r="P180" i="1"/>
  <c r="DN140" i="1"/>
  <c r="DN187" i="1"/>
  <c r="Y26" i="1"/>
  <c r="F82" i="1"/>
  <c r="J141" i="5" s="1"/>
  <c r="P135" i="1"/>
  <c r="DQ87" i="1"/>
  <c r="P177" i="1"/>
  <c r="ES140" i="1"/>
  <c r="AQ18" i="1"/>
  <c r="F227" i="1"/>
  <c r="W22" i="1"/>
  <c r="F211" i="1"/>
  <c r="W217" i="1"/>
  <c r="DO140" i="1"/>
  <c r="P181" i="1"/>
  <c r="AO18" i="1"/>
  <c r="F221" i="1"/>
  <c r="EC26" i="1"/>
  <c r="DP55" i="1"/>
  <c r="BC18" i="1"/>
  <c r="F233" i="1"/>
  <c r="EI18" i="1"/>
  <c r="P227" i="1"/>
  <c r="X26" i="1"/>
  <c r="F81" i="1"/>
  <c r="J140" i="5" s="1"/>
  <c r="EH18" i="1"/>
  <c r="P226" i="1"/>
  <c r="P113" i="1"/>
  <c r="EN87" i="1"/>
  <c r="V22" i="1"/>
  <c r="V217" i="1"/>
  <c r="F210" i="1"/>
  <c r="EN26" i="1"/>
  <c r="P60" i="1"/>
  <c r="ET18" i="1"/>
  <c r="P230" i="1"/>
  <c r="DK157" i="1"/>
  <c r="DK187" i="1" s="1"/>
  <c r="DX140" i="1"/>
  <c r="AT22" i="1"/>
  <c r="F205" i="1"/>
  <c r="AT217" i="1"/>
  <c r="DP108" i="1"/>
  <c r="EC87" i="1"/>
  <c r="HK152" i="1"/>
  <c r="HL152" i="1"/>
  <c r="DV87" i="1"/>
  <c r="DI108" i="1"/>
  <c r="P169" i="1"/>
  <c r="DI140" i="1"/>
  <c r="Q140" i="1"/>
  <c r="F169" i="1"/>
  <c r="Q187" i="1"/>
  <c r="DL140" i="1"/>
  <c r="P178" i="1"/>
  <c r="FT26" i="1" l="1"/>
  <c r="EK55" i="1"/>
  <c r="FS26" i="1"/>
  <c r="EJ55" i="1"/>
  <c r="EJ26" i="1" s="1"/>
  <c r="DI26" i="1"/>
  <c r="P67" i="1"/>
  <c r="L296" i="5"/>
  <c r="C29" i="5"/>
  <c r="C26" i="5" s="1"/>
  <c r="K107" i="5"/>
  <c r="P107" i="5" s="1"/>
  <c r="K128" i="5"/>
  <c r="P128" i="5" s="1"/>
  <c r="J296" i="5"/>
  <c r="J310" i="5" s="1"/>
  <c r="L304" i="5"/>
  <c r="K271" i="5"/>
  <c r="P271" i="5" s="1"/>
  <c r="I107" i="5"/>
  <c r="O107" i="5" s="1"/>
  <c r="AN107" i="5"/>
  <c r="D29" i="5" s="1"/>
  <c r="D26" i="5" s="1"/>
  <c r="BA22" i="1"/>
  <c r="F207" i="1"/>
  <c r="BA217" i="1"/>
  <c r="L298" i="5"/>
  <c r="X22" i="1"/>
  <c r="F213" i="1"/>
  <c r="X217" i="1"/>
  <c r="AS157" i="1"/>
  <c r="CB140" i="1"/>
  <c r="R22" i="1"/>
  <c r="F201" i="1"/>
  <c r="R217" i="1"/>
  <c r="P22" i="1"/>
  <c r="P217" i="1"/>
  <c r="F190" i="1"/>
  <c r="DK22" i="1"/>
  <c r="P202" i="1"/>
  <c r="DK217" i="1"/>
  <c r="AR157" i="1"/>
  <c r="AR187" i="1" s="1"/>
  <c r="CA140" i="1"/>
  <c r="AT18" i="1"/>
  <c r="F235" i="1"/>
  <c r="DP26" i="1"/>
  <c r="P81" i="1"/>
  <c r="DP187" i="1"/>
  <c r="P171" i="1"/>
  <c r="DJ140" i="1"/>
  <c r="DT87" i="1"/>
  <c r="DG108" i="1"/>
  <c r="DG187" i="1" s="1"/>
  <c r="DT140" i="1"/>
  <c r="DG157" i="1"/>
  <c r="S22" i="1"/>
  <c r="F202" i="1"/>
  <c r="S217" i="1"/>
  <c r="Q22" i="1"/>
  <c r="F199" i="1"/>
  <c r="Q217" i="1"/>
  <c r="AS26" i="1"/>
  <c r="F72" i="1"/>
  <c r="FZ140" i="1"/>
  <c r="EQ157" i="1"/>
  <c r="DL18" i="1"/>
  <c r="P238" i="1"/>
  <c r="Y140" i="1"/>
  <c r="F184" i="1"/>
  <c r="J287" i="5" s="1"/>
  <c r="CF140" i="1"/>
  <c r="AW157" i="1"/>
  <c r="AW187" i="1" s="1"/>
  <c r="DJ187" i="1"/>
  <c r="DI87" i="1"/>
  <c r="P120" i="1"/>
  <c r="DI187" i="1"/>
  <c r="W18" i="1"/>
  <c r="F241" i="1"/>
  <c r="FS87" i="1"/>
  <c r="EJ108" i="1"/>
  <c r="ER22" i="1"/>
  <c r="ER217" i="1"/>
  <c r="P198" i="1"/>
  <c r="DH140" i="1"/>
  <c r="P160" i="1"/>
  <c r="DH187" i="1"/>
  <c r="ES18" i="1"/>
  <c r="P237" i="1"/>
  <c r="DQ22" i="1"/>
  <c r="DQ217" i="1"/>
  <c r="P214" i="1"/>
  <c r="AY157" i="1"/>
  <c r="CH140" i="1"/>
  <c r="AV26" i="1"/>
  <c r="F60" i="1"/>
  <c r="DP87" i="1"/>
  <c r="P134" i="1"/>
  <c r="V18" i="1"/>
  <c r="F240" i="1"/>
  <c r="Y187" i="1"/>
  <c r="FX140" i="1"/>
  <c r="EO157" i="1"/>
  <c r="F113" i="1"/>
  <c r="AV87" i="1"/>
  <c r="AS108" i="1"/>
  <c r="AS187" i="1" s="1"/>
  <c r="CB87" i="1"/>
  <c r="O140" i="1"/>
  <c r="F159" i="1"/>
  <c r="CE140" i="1"/>
  <c r="AV157" i="1"/>
  <c r="AY87" i="1"/>
  <c r="F116" i="1"/>
  <c r="AP18" i="1"/>
  <c r="F226" i="1"/>
  <c r="AR26" i="1"/>
  <c r="F83" i="1"/>
  <c r="J144" i="5" s="1"/>
  <c r="DK140" i="1"/>
  <c r="P172" i="1"/>
  <c r="AZ22" i="1"/>
  <c r="F198" i="1"/>
  <c r="AZ217" i="1"/>
  <c r="FW140" i="1"/>
  <c r="EN157" i="1"/>
  <c r="F160" i="1"/>
  <c r="J283" i="5" s="1"/>
  <c r="J279" i="5" s="1"/>
  <c r="P140" i="1"/>
  <c r="U22" i="1"/>
  <c r="F209" i="1"/>
  <c r="U217" i="1"/>
  <c r="AW87" i="1"/>
  <c r="F114" i="1"/>
  <c r="T18" i="1"/>
  <c r="F238" i="1"/>
  <c r="FS140" i="1"/>
  <c r="EJ157" i="1"/>
  <c r="EJ187" i="1" s="1"/>
  <c r="AY26" i="1"/>
  <c r="F63" i="1"/>
  <c r="AY187" i="1"/>
  <c r="EK26" i="1"/>
  <c r="P72" i="1"/>
  <c r="X140" i="1"/>
  <c r="F183" i="1"/>
  <c r="J286" i="5" s="1"/>
  <c r="EL18" i="1"/>
  <c r="P235" i="1"/>
  <c r="AX18" i="1"/>
  <c r="F224" i="1"/>
  <c r="FT140" i="1"/>
  <c r="EK157" i="1"/>
  <c r="EK187" i="1" s="1"/>
  <c r="DM18" i="1"/>
  <c r="P239" i="1"/>
  <c r="P183" i="1"/>
  <c r="DP140" i="1"/>
  <c r="O26" i="1"/>
  <c r="F57" i="1"/>
  <c r="O187" i="1"/>
  <c r="AR87" i="1"/>
  <c r="F136" i="1"/>
  <c r="J217" i="5" s="1"/>
  <c r="P83" i="1"/>
  <c r="FT87" i="1"/>
  <c r="EK108" i="1"/>
  <c r="DN22" i="1"/>
  <c r="DN217" i="1"/>
  <c r="P210" i="1"/>
  <c r="J30" i="5" s="1"/>
  <c r="R140" i="1"/>
  <c r="F171" i="1"/>
  <c r="S140" i="1"/>
  <c r="F172" i="1"/>
  <c r="O87" i="1"/>
  <c r="F110" i="1"/>
  <c r="AW26" i="1"/>
  <c r="F61" i="1"/>
  <c r="DG26" i="1"/>
  <c r="P57" i="1"/>
  <c r="DQ140" i="1"/>
  <c r="P184" i="1"/>
  <c r="DO18" i="1"/>
  <c r="P241" i="1"/>
  <c r="L310" i="5" l="1"/>
  <c r="BA18" i="1"/>
  <c r="F237" i="1"/>
  <c r="AR22" i="1"/>
  <c r="F215" i="1"/>
  <c r="AR217" i="1"/>
  <c r="EK22" i="1"/>
  <c r="P204" i="1"/>
  <c r="EK217" i="1"/>
  <c r="AS22" i="1"/>
  <c r="F204" i="1"/>
  <c r="AS217" i="1"/>
  <c r="DG22" i="1"/>
  <c r="DG217" i="1"/>
  <c r="P189" i="1"/>
  <c r="AY22" i="1"/>
  <c r="F195" i="1"/>
  <c r="AY217" i="1"/>
  <c r="AZ18" i="1"/>
  <c r="F228" i="1"/>
  <c r="AV140" i="1"/>
  <c r="F162" i="1"/>
  <c r="EO140" i="1"/>
  <c r="P163" i="1"/>
  <c r="EO187" i="1"/>
  <c r="DN18" i="1"/>
  <c r="P240" i="1"/>
  <c r="DQ18" i="1"/>
  <c r="P244" i="1"/>
  <c r="DH22" i="1"/>
  <c r="P190" i="1"/>
  <c r="DH217" i="1"/>
  <c r="ER18" i="1"/>
  <c r="P228" i="1"/>
  <c r="O22" i="1"/>
  <c r="F189" i="1"/>
  <c r="O217" i="1"/>
  <c r="P162" i="1"/>
  <c r="EN140" i="1"/>
  <c r="EN187" i="1"/>
  <c r="Y22" i="1"/>
  <c r="Y217" i="1"/>
  <c r="F214" i="1"/>
  <c r="DJ22" i="1"/>
  <c r="P201" i="1"/>
  <c r="DJ217" i="1"/>
  <c r="Q18" i="1"/>
  <c r="F229" i="1"/>
  <c r="DP22" i="1"/>
  <c r="P213" i="1"/>
  <c r="DP217" i="1"/>
  <c r="AW22" i="1"/>
  <c r="F193" i="1"/>
  <c r="AW217" i="1"/>
  <c r="P125" i="1"/>
  <c r="EK87" i="1"/>
  <c r="EJ140" i="1"/>
  <c r="P185" i="1"/>
  <c r="AY140" i="1"/>
  <c r="F165" i="1"/>
  <c r="P136" i="1"/>
  <c r="EJ87" i="1"/>
  <c r="DI22" i="1"/>
  <c r="DI217" i="1"/>
  <c r="P199" i="1"/>
  <c r="AW140" i="1"/>
  <c r="F163" i="1"/>
  <c r="R18" i="1"/>
  <c r="F231" i="1"/>
  <c r="AS140" i="1"/>
  <c r="F174" i="1"/>
  <c r="DG140" i="1"/>
  <c r="P159" i="1"/>
  <c r="F185" i="1"/>
  <c r="J290" i="5" s="1"/>
  <c r="AR140" i="1"/>
  <c r="X18" i="1"/>
  <c r="F243" i="1"/>
  <c r="EJ22" i="1"/>
  <c r="EJ217" i="1"/>
  <c r="P215" i="1"/>
  <c r="U18" i="1"/>
  <c r="F239" i="1"/>
  <c r="EQ140" i="1"/>
  <c r="P165" i="1"/>
  <c r="EQ187" i="1"/>
  <c r="S18" i="1"/>
  <c r="F232" i="1"/>
  <c r="DK18" i="1"/>
  <c r="P232" i="1"/>
  <c r="P18" i="1"/>
  <c r="F220" i="1"/>
  <c r="AV187" i="1"/>
  <c r="EK140" i="1"/>
  <c r="P174" i="1"/>
  <c r="AS87" i="1"/>
  <c r="F125" i="1"/>
  <c r="DG87" i="1"/>
  <c r="P110" i="1"/>
  <c r="DJ18" i="1" l="1"/>
  <c r="P231" i="1"/>
  <c r="EQ22" i="1"/>
  <c r="P195" i="1"/>
  <c r="EQ217" i="1"/>
  <c r="O18" i="1"/>
  <c r="F219" i="1"/>
  <c r="AV22" i="1"/>
  <c r="AV217" i="1"/>
  <c r="F192" i="1"/>
  <c r="DI18" i="1"/>
  <c r="P229" i="1"/>
  <c r="EN22" i="1"/>
  <c r="EN217" i="1"/>
  <c r="P192" i="1"/>
  <c r="DH18" i="1"/>
  <c r="P220" i="1"/>
  <c r="AS18" i="1"/>
  <c r="F234" i="1"/>
  <c r="EJ18" i="1"/>
  <c r="P245" i="1"/>
  <c r="DP18" i="1"/>
  <c r="P243" i="1"/>
  <c r="AY18" i="1"/>
  <c r="F225" i="1"/>
  <c r="DG18" i="1"/>
  <c r="P219" i="1"/>
  <c r="AR18" i="1"/>
  <c r="F245" i="1"/>
  <c r="AW18" i="1"/>
  <c r="F223" i="1"/>
  <c r="EO22" i="1"/>
  <c r="P193" i="1"/>
  <c r="EO217" i="1"/>
  <c r="EK18" i="1"/>
  <c r="P234" i="1"/>
  <c r="Y18" i="1"/>
  <c r="F244" i="1"/>
  <c r="EO18" i="1" l="1"/>
  <c r="P223" i="1"/>
  <c r="EN18" i="1"/>
  <c r="P222" i="1"/>
  <c r="AV18" i="1"/>
  <c r="F222" i="1"/>
  <c r="EQ18" i="1"/>
  <c r="P225" i="1"/>
</calcChain>
</file>

<file path=xl/sharedStrings.xml><?xml version="1.0" encoding="utf-8"?>
<sst xmlns="http://schemas.openxmlformats.org/spreadsheetml/2006/main" count="6050" uniqueCount="605">
  <si>
    <t>АтомСмета</t>
  </si>
  <si>
    <t>_PS_</t>
  </si>
  <si>
    <t/>
  </si>
  <si>
    <t>Административно-бытовой корпус</t>
  </si>
  <si>
    <t>С4</t>
  </si>
  <si>
    <t>Отделочные работы</t>
  </si>
  <si>
    <t>Ведомость объемов работ</t>
  </si>
  <si>
    <t>ФЕР-2001 (редакция 2020г. с изм.1-9)</t>
  </si>
  <si>
    <t>Сметные нормы списания</t>
  </si>
  <si>
    <t>Коды ценников</t>
  </si>
  <si>
    <t>!!!421 ФЕР-2020 И9 812/пр 774/пр 2-й кв. 2022</t>
  </si>
  <si>
    <t>Версия 1.6.0 ГСН (ГЭСН, ФЕР) и ТЕР (Методики НР (812/пр, 636/пр, 611/пр) и СП (774/пр и 317/пр) применять с 11.09.2022 г.)</t>
  </si>
  <si>
    <t>ФЕР-2020 - изменения И9</t>
  </si>
  <si>
    <t>Поправки для ГСН (ФЕР) 2020 от 11.09.2022 г И9 Строительство</t>
  </si>
  <si>
    <t>ГСН</t>
  </si>
  <si>
    <t>Новый раздел</t>
  </si>
  <si>
    <t>Внутренняя отделка помещений</t>
  </si>
  <si>
    <t>Потолки</t>
  </si>
  <si>
    <t>1</t>
  </si>
  <si>
    <t>15-04-002-04</t>
  </si>
  <si>
    <t>Силикатная окраска водными составами внутри помещений: по штукатурке и кирпичу</t>
  </si>
  <si>
    <t>100 м2</t>
  </si>
  <si>
    <t>ФЕР-2001, 15-04-002-04, приказ Минстроя России № 876/пр от 26.12.2019</t>
  </si>
  <si>
    <t>)*2</t>
  </si>
  <si>
    <t>)*2)*1,15</t>
  </si>
  <si>
    <t>Общестроительные работы</t>
  </si>
  <si>
    <t>ФЕР-15</t>
  </si>
  <si>
    <t>Поправка: Мет.421/пр 04.08.20 Пр.10 Т.1 п. 2</t>
  </si>
  <si>
    <t>Пр/812-015.0-1</t>
  </si>
  <si>
    <t>Пр/774-015.0</t>
  </si>
  <si>
    <t>Письмо Минстроя России от 10.06.2022 № 26784-ИФ/09; Письмо Минстроя России от 10.06.2022 № 26784-ИФ/09; Письмо Минстроя России от 10.06.2022 № 26784-ИФ/09; Письмо Минстроя России от 10.06.2022 № 26784-ИФ/09;</t>
  </si>
  <si>
    <t>2</t>
  </si>
  <si>
    <t>14.3.02.05-0201</t>
  </si>
  <si>
    <t>Краски силикатные</t>
  </si>
  <si>
    <t>кг</t>
  </si>
  <si>
    <t>ФССЦ-2001, 14.3.02.05-0201, приказ Минстроя России № 876/пр от 26.12.2019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</si>
  <si>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</si>
  <si>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</si>
  <si>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</si>
  <si>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Письмо Минстроя России от 10.06.2022 № 26784-ИФ/09</t>
  </si>
  <si>
    <t>Стены кирпичные</t>
  </si>
  <si>
    <t>3</t>
  </si>
  <si>
    <t>15-02-016-03</t>
  </si>
  <si>
    <t>Штукатурка поверхностей внутри здания цементно-известковым или цементным раствором по камню и бетону: улучшенная стен</t>
  </si>
  <si>
    <t>ФЕР-2001, 15-02-016-03, приказ Минстроя России № 876/пр от 26.12.2019</t>
  </si>
  <si>
    <t>)*1,15</t>
  </si>
  <si>
    <t>4</t>
  </si>
  <si>
    <t>15-04-005-05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</si>
  <si>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</si>
  <si>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ФЕР-2001, 15-04-005-05, приказ Минстроя России № 876/пр от 26.12.2019</t>
  </si>
  <si>
    <t>5</t>
  </si>
  <si>
    <t>14.3.02.03-0021</t>
  </si>
  <si>
    <t>Краска водно-дисперсионная поливинилацетатная ВД-ВА-27А, ВД-ВА-224 белая</t>
  </si>
  <si>
    <t>т</t>
  </si>
  <si>
    <t>ФССЦ-2001, 14.3.02.03-0021, приказ Минстроя России № 876/пр от 26.12.2019</t>
  </si>
  <si>
    <t>Облицовка стен</t>
  </si>
  <si>
    <t>6</t>
  </si>
  <si>
    <t>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</si>
  <si>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</si>
  <si>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ФЕР-2001 доп.5, 15-01-019-05, приказ Минстроя России № 51/пр от 09.02.2021</t>
  </si>
  <si>
    <t>7</t>
  </si>
  <si>
    <t>04.3.02.09-0102</t>
  </si>
  <si>
    <t>Смеси сухие водостойкие для затирки межплиточных швов шириной 1-6 мм (различная цветовая гамма)</t>
  </si>
  <si>
    <t>ФССЦ-2001, 04.3.02.09-0102, приказ Минстроя России № 876/пр от 26.12.2019</t>
  </si>
  <si>
    <t>8</t>
  </si>
  <si>
    <t>06.2.01.02-0029</t>
  </si>
  <si>
    <t>Плитки керамические глазурованные для внутренней облицовки стен: многоцветные, "Итало-дизайн" (коллекция "Онега"-эконом класс), размер 330х250х7,5 мм</t>
  </si>
  <si>
    <t>м2</t>
  </si>
  <si>
    <t>ФССЦ-2001, 06.2.01.02-0029, приказ Минстроя России № 876/пр от 26.12.2019</t>
  </si>
  <si>
    <t>9</t>
  </si>
  <si>
    <t>14.1.06.02-0001</t>
  </si>
  <si>
    <t>Клей для облицовочных работ водостойкий (сухая смесь)</t>
  </si>
  <si>
    <t>ФССЦ-2001, 14.1.06.02-0001, приказ Минстроя России № 876/пр от 26.12.2019</t>
  </si>
  <si>
    <t>Подвесные потолки</t>
  </si>
  <si>
    <t>10</t>
  </si>
  <si>
    <t>09-03-048-02</t>
  </si>
  <si>
    <t>Монтаж потолков подвесных: алюминиевых панельных перфорированных (при расходе алюминия на 1 м2 потолка до 2,4 кг)</t>
  </si>
  <si>
    <t>ФЕР-2001, 09-03-048-02, приказ Минстроя России № 876/пр от 26.12.2019</t>
  </si>
  <si>
    <t>Строительные металлические конструкции</t>
  </si>
  <si>
    <t>ФЕР-09</t>
  </si>
  <si>
    <t>Пр/812-009.0-1</t>
  </si>
  <si>
    <t>Пр/774-009.0</t>
  </si>
  <si>
    <t>11</t>
  </si>
  <si>
    <t>09.2.02.01-0014</t>
  </si>
  <si>
    <t>Комплекты элементов потолков панельных с перфорацией ЛАП 06-06П</t>
  </si>
  <si>
    <t>ФССЦ-2001, 09.2.02.01-0014,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</si>
  <si>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</si>
  <si>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</si>
  <si>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</si>
  <si>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</si>
  <si>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</si>
  <si>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</si>
  <si>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</si>
  <si>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</si>
  <si>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</si>
  <si>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</si>
  <si>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</si>
  <si>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</si>
  <si>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</si>
  <si>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</si>
  <si>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</si>
  <si>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</si>
  <si>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</si>
  <si>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</si>
  <si>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</si>
  <si>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</si>
  <si>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</si>
  <si>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</si>
  <si>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</si>
  <si>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</si>
  <si>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</si>
  <si>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</si>
  <si>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</si>
  <si>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</si>
  <si>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</si>
  <si>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</si>
  <si>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</si>
  <si>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</si>
  <si>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</si>
  <si>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</si>
  <si>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</si>
  <si>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</si>
  <si>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</si>
  <si>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</si>
  <si>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</si>
  <si>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</si>
  <si>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</si>
  <si>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</si>
  <si>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</si>
  <si>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</si>
  <si>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</si>
  <si>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</si>
  <si>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</si>
  <si>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</si>
  <si>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</si>
  <si>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</si>
  <si>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</si>
  <si>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</si>
  <si>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</si>
  <si>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</si>
  <si>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Наружная отделка фасада</t>
  </si>
  <si>
    <t>12</t>
  </si>
  <si>
    <t>15-01-090-01</t>
  </si>
  <si>
    <t>Устройство вентилируемых фасадов с облицовкой панелями из композитных материалов: с устройством теплоизоляционного слоя</t>
  </si>
  <si>
    <t>ФЕР-2001, 15-01-090-01, приказ Минстроя России № 876/пр от 26.12.2019</t>
  </si>
  <si>
    <t>Поправка: Прил. 9.3, п.6  Наименование: Монтаж конструкций, окрашенных в заводских условиях или неокрашенных, поставляемых в пакетах</t>
  </si>
  <si>
    <t>)*1,03</t>
  </si>
  <si>
    <t>Поправка: Прил. 9.3, п.6</t>
  </si>
  <si>
    <t>13</t>
  </si>
  <si>
    <t>07.2.06.06-0011</t>
  </si>
  <si>
    <t>Конструкции навесной фасадной системы с воздушным зазором</t>
  </si>
  <si>
    <t>ФССЦ-2001, 07.2.06.06-0011, приказ Минстроя России № 876/пр от 26.12.2019</t>
  </si>
  <si>
    <t>14</t>
  </si>
  <si>
    <t>01.7.15.07-0148</t>
  </si>
  <si>
    <t>Дюбель-гвозди распорные, с увеличенной прижимной шайбой, для крепления теплоизоляционных материалов к бетону, полнотелому и пустотелому кирпичу, камню, пенобетону, размер 10x200 мм</t>
  </si>
  <si>
    <t>100 ШТ</t>
  </si>
  <si>
    <t>ФССЦ-2001, 01.7.15.07-0148, приказ Минстроя России № 876/пр от 26.12.2019</t>
  </si>
  <si>
    <t>15</t>
  </si>
  <si>
    <t>12.2.05.11-0023</t>
  </si>
  <si>
    <t>Плиты или маты теплоизоляционные</t>
  </si>
  <si>
    <t>м3</t>
  </si>
  <si>
    <t>ФССЦ-2001, 12.2.05.11-0023, приказ Минстроя России № 876/пр от 26.12.2019</t>
  </si>
  <si>
    <t>16</t>
  </si>
  <si>
    <t>12.1.01.03-0036</t>
  </si>
  <si>
    <t>Пленка пароизоляционная 3-х слойная полиэтиленовая с армированной основой из перехлестнутых полос полиэтилена</t>
  </si>
  <si>
    <t>ФССЦ-2001, 12.1.01.03-0036, приказ Минстроя России № 876/пр от 26.12.2019</t>
  </si>
  <si>
    <t>17</t>
  </si>
  <si>
    <t>07.2.06.06-0091</t>
  </si>
  <si>
    <t>Фасадная панель из оцинкованной стали с покрытием полиэстер</t>
  </si>
  <si>
    <t>ФССЦ-2001, 07.2.06.06-0091, приказ Минстроя России № 876/пр от 26.12.2019</t>
  </si>
  <si>
    <t>18</t>
  </si>
  <si>
    <t>01.7.06.14-0027</t>
  </si>
  <si>
    <t>Лента двухсторонняя</t>
  </si>
  <si>
    <t>ФССЦ-2001, 01.7.06.14-0027, приказ Минстроя России № 876/пр от 26.12.2019</t>
  </si>
  <si>
    <t>19</t>
  </si>
  <si>
    <t>15-01-070-01</t>
  </si>
  <si>
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</si>
  <si>
    <t>ФЕР-2001, 15-01-070-01, приказ Минстроя России № 876/пр от 26.12.2019</t>
  </si>
  <si>
    <t>20</t>
  </si>
  <si>
    <t>08-07-001-02</t>
  </si>
  <si>
    <t>Установка и разборка наружных инвентарных лесов высотой до 16 м: трубчатых для прочих отделочных работ</t>
  </si>
  <si>
    <t>ФЕР-2001, 08-07-001-02, приказ Минстроя России № 876/пр от 26.12.2019</t>
  </si>
  <si>
    <t>Монтаж металлоконструкций</t>
  </si>
  <si>
    <t>Конструкции из кирпича и блоков</t>
  </si>
  <si>
    <t>ФЕР-08</t>
  </si>
  <si>
    <t>Пр/812-008.0-1</t>
  </si>
  <si>
    <t>Пр/774-008.0</t>
  </si>
  <si>
    <t>Цоколь</t>
  </si>
  <si>
    <t>21</t>
  </si>
  <si>
    <t>26-01-036-01</t>
  </si>
  <si>
    <t>Изоляция изделиями из волокнистых и зернистых материалов с креплением на клее и дюбелями холодных поверхностей: наружных стен</t>
  </si>
  <si>
    <t>ФЕР-2001, 26-01-036-01, приказ Минстроя России № 876/пр от 26.12.2019</t>
  </si>
  <si>
    <t>Теплоизоляционные работы</t>
  </si>
  <si>
    <t>ФЕР-26</t>
  </si>
  <si>
    <t>Пр/812-020.0-1</t>
  </si>
  <si>
    <t>Пр/774-020.0</t>
  </si>
  <si>
    <t>22</t>
  </si>
  <si>
    <t>01.7.15.07-0132</t>
  </si>
  <si>
    <t>Дюбели распорные с металлическим стержнем, размер 10x150 мм</t>
  </si>
  <si>
    <t>10 ШТ</t>
  </si>
  <si>
    <t>ФССЦ-2001, 01.7.15.07-0132, приказ Минстроя России № 876/пр от 26.12.2019</t>
  </si>
  <si>
    <t>23</t>
  </si>
  <si>
    <t>12.2.05.09-0008</t>
  </si>
  <si>
    <t>Пенополистирол экструдированный ТЕХНОНИКОЛЬ XPS CARBON 30-280 Стандарт</t>
  </si>
  <si>
    <t>ФССЦ-2001, 12.2.05.09-0008, приказ Минстроя России № 876/пр от 26.12.2019</t>
  </si>
  <si>
    <t>24</t>
  </si>
  <si>
    <t>15-02-037-01</t>
  </si>
  <si>
    <t>Устройство каркаса при оштукатуривании: стен</t>
  </si>
  <si>
    <t>ФЕР-2001, 15-02-037-01, приказ Минстроя России № 876/пр от 26.12.2019</t>
  </si>
  <si>
    <t>25</t>
  </si>
  <si>
    <t>15-02-036-01</t>
  </si>
  <si>
    <t>Штукатурка по сетке без устройства каркаса: улучшенная стен</t>
  </si>
  <si>
    <t>ФЕР-2001 доп. 2, 15-02-036-01, приказ Минстроя России № 294/пр от 01.06.2020</t>
  </si>
  <si>
    <t>26</t>
  </si>
  <si>
    <t>03.2.01.01-0001</t>
  </si>
  <si>
    <t>Портландцемент общестроительного назначения бездобавочный М400 Д0 (ЦЕМ I 32,5Н)</t>
  </si>
  <si>
    <t>ФССЦ-2001, 03.2.01.01-0001, приказ Минстроя России № 876/пр от 26.12.2019</t>
  </si>
  <si>
    <t>27</t>
  </si>
  <si>
    <t>03.2.02.02-0001</t>
  </si>
  <si>
    <t>Портландцемент гидрофобный М400 ГЦ (ЦЕМ II 32,5)</t>
  </si>
  <si>
    <t>ФССЦ-2001, 03.2.02.02-0001, приказ Минстроя России № 876/пр от 26.12.2019</t>
  </si>
  <si>
    <t>1т15</t>
  </si>
  <si>
    <t>труба 18х1,8</t>
  </si>
  <si>
    <t>222</t>
  </si>
  <si>
    <t>Новая переменная</t>
  </si>
  <si>
    <t>2222</t>
  </si>
  <si>
    <t>2223</t>
  </si>
  <si>
    <t>223</t>
  </si>
  <si>
    <t>224</t>
  </si>
  <si>
    <t>225</t>
  </si>
  <si>
    <t>aaa</t>
  </si>
  <si>
    <t>aaa1</t>
  </si>
  <si>
    <t>b</t>
  </si>
  <si>
    <t>co</t>
  </si>
  <si>
    <t>Coefficient</t>
  </si>
  <si>
    <t>g1</t>
  </si>
  <si>
    <t>Переменная 1</t>
  </si>
  <si>
    <t>g2</t>
  </si>
  <si>
    <t>Переменная 2</t>
  </si>
  <si>
    <t>g3</t>
  </si>
  <si>
    <t>Variable 3</t>
  </si>
  <si>
    <t>i</t>
  </si>
  <si>
    <t>inc</t>
  </si>
  <si>
    <t>Increment</t>
  </si>
  <si>
    <t>Mk</t>
  </si>
  <si>
    <t>MMM</t>
  </si>
  <si>
    <t>Моя переменная</t>
  </si>
  <si>
    <t>tt</t>
  </si>
  <si>
    <t>Voyager</t>
  </si>
  <si>
    <t>12121212</t>
  </si>
  <si>
    <t>xxx</t>
  </si>
  <si>
    <t>zzz</t>
  </si>
  <si>
    <t>высота</t>
  </si>
  <si>
    <t>стена №1</t>
  </si>
  <si>
    <t>ГлобПер</t>
  </si>
  <si>
    <t>Глобальная переменная</t>
  </si>
  <si>
    <t>длина</t>
  </si>
  <si>
    <t>К1</t>
  </si>
  <si>
    <t>Окраска, м2</t>
  </si>
  <si>
    <t>О1</t>
  </si>
  <si>
    <t>Огнезащита, м2</t>
  </si>
  <si>
    <t>Переменная</t>
  </si>
  <si>
    <t>Переменная2</t>
  </si>
  <si>
    <t>index</t>
  </si>
  <si>
    <t>Переменная3</t>
  </si>
  <si>
    <t>Переменная4</t>
  </si>
  <si>
    <t>Переменная5</t>
  </si>
  <si>
    <t>Переменная6</t>
  </si>
  <si>
    <t>Переменная7</t>
  </si>
  <si>
    <t>Переменная_1</t>
  </si>
  <si>
    <t>Переменная_13</t>
  </si>
  <si>
    <t>Переменная_2</t>
  </si>
  <si>
    <t>Переменная_3</t>
  </si>
  <si>
    <t>Переменная_5</t>
  </si>
  <si>
    <t>Переменная_6</t>
  </si>
  <si>
    <t>Переменная_7</t>
  </si>
  <si>
    <t>Переменная_8</t>
  </si>
  <si>
    <t>Переменная_9</t>
  </si>
  <si>
    <t>разработка логистики транспорта</t>
  </si>
  <si>
    <t>Т1</t>
  </si>
  <si>
    <t>Теплоизоляция, м3</t>
  </si>
  <si>
    <t>ХЕР_Г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</si>
  <si>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</si>
  <si>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</si>
  <si>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</si>
  <si>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</si>
  <si>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</si>
  <si>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</si>
  <si>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</si>
  <si>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</si>
  <si>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</si>
  <si>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</si>
  <si>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</si>
  <si>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</si>
  <si>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</si>
  <si>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</si>
  <si>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</si>
  <si>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</si>
  <si>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</si>
  <si>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</si>
  <si>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</si>
  <si>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</si>
  <si>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</si>
  <si>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</si>
  <si>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</si>
  <si>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</si>
  <si>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</si>
  <si>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</si>
  <si>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</si>
  <si>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</si>
  <si>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</si>
  <si>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</si>
  <si>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</si>
  <si>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</si>
  <si>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</si>
  <si>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</si>
  <si>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</si>
  <si>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</si>
  <si>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</si>
  <si>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</si>
  <si>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</si>
  <si>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</si>
  <si>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</si>
  <si>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</si>
  <si>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</si>
  <si>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</si>
  <si>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</si>
  <si>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</si>
  <si>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</si>
  <si>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</si>
  <si>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</si>
  <si>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</si>
  <si>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</si>
  <si>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</si>
  <si>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</si>
  <si>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</si>
  <si>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Базовый уровень цен</t>
  </si>
  <si>
    <t>Индексы за итогом</t>
  </si>
  <si>
    <t>Текущий уровень цен</t>
  </si>
  <si>
    <t>Письмо Минстроя России от 02.06.2022 №24922-ИФ/09</t>
  </si>
  <si>
    <t>_OBSM_</t>
  </si>
  <si>
    <t>1-100-25</t>
  </si>
  <si>
    <t>Затраты труда рабочих (Средний разряд - 2,5)</t>
  </si>
  <si>
    <t>чел.-ч.</t>
  </si>
  <si>
    <t>4-100-00</t>
  </si>
  <si>
    <t>Затраты труда машинистов</t>
  </si>
  <si>
    <t>91.06.06-048</t>
  </si>
  <si>
    <t>ФСЭМ-2001, 91.06.06-048 , приказ Минстроя России № 876/пр от 26.12.2019</t>
  </si>
  <si>
    <t>Подъемники одномачтовые, грузоподъемность до 500 кг, высота подъема 45 м</t>
  </si>
  <si>
    <t>маш.-ч.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</si>
  <si>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</si>
  <si>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</si>
  <si>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</si>
  <si>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1-100-38</t>
  </si>
  <si>
    <t>Затраты труда рабочих (Средний разряд - 3,8)</t>
  </si>
  <si>
    <t>91.07.07-041</t>
  </si>
  <si>
    <t>ФСЭМ-2001, 91.07.07-041 , приказ Минстроя России № 876/пр от 26.12.2019</t>
  </si>
  <si>
    <t>Растворонасосы, производительность 1 м3/ч</t>
  </si>
  <si>
    <t>01.7.15.06-0121</t>
  </si>
  <si>
    <t>ФССЦ-2001, 01.7.15.06-0121, приказ Минстроя России № 876/пр от 26.12.2019</t>
  </si>
  <si>
    <t>Гвозди строительные с плоской головкой, размер 1,6x50 мм</t>
  </si>
  <si>
    <t>03.1.01.01-0002</t>
  </si>
  <si>
    <t>ФССЦ-2001, 03.1.01.01-0002, приказ Минстроя России № 876/пр от 26.12.2019</t>
  </si>
  <si>
    <t>Гипс строительный Г-3</t>
  </si>
  <si>
    <t>04.3.01.12-0111</t>
  </si>
  <si>
    <t>ФССЦ-2001, 04.3.01.12-0111, приказ Минстроя России № 876/пр от 26.12.2019</t>
  </si>
  <si>
    <t>Раствор готовый отделочный тяжелый, цементно-известковый, состав 1:1:6</t>
  </si>
  <si>
    <t>08.1.02.17-0161</t>
  </si>
  <si>
    <t>ФССЦ-2001, 08.1.02.17-0161, приказ Минстроя России № 876/пр от 26.12.2019</t>
  </si>
  <si>
    <t>Сетка тканая с квадратными ячейками № 05, без покрытия</t>
  </si>
  <si>
    <t>1-100-34</t>
  </si>
  <si>
    <t>Затраты труда рабочих (Средний разряд - 3,4)</t>
  </si>
  <si>
    <t>01.7.17.11-0011</t>
  </si>
  <si>
    <t>ФССЦ-2001, 01.7.17.11-0011, приказ Минстроя России № 876/пр от 26.12.2019</t>
  </si>
  <si>
    <t>Шкурка шлифовальная двухслойная с зернистостью 40-25</t>
  </si>
  <si>
    <t>01.7.20.08-0051</t>
  </si>
  <si>
    <t>ФССЦ-2001, 01.7.20.08-0051, приказ Минстроя России № 876/пр от 26.12.2019</t>
  </si>
  <si>
    <t>Ветошь</t>
  </si>
  <si>
    <t>14.5.11.01-0001</t>
  </si>
  <si>
    <t>ФССЦ-2001, 14.5.11.01-0001, приказ Минстроя России № 876/пр от 26.12.2019</t>
  </si>
  <si>
    <t>Шпатлевка клеевая</t>
  </si>
  <si>
    <t>1-100-36</t>
  </si>
  <si>
    <t>Затраты труда рабочих (Средний разряд - 3,6)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</si>
  <si>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</si>
  <si>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</si>
  <si>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</si>
  <si>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91.07.08-024</t>
  </si>
  <si>
    <t>ФСЭМ-2001, 91.07.08-024 , приказ Минстроя России № 876/пр от 26.12.2019</t>
  </si>
  <si>
    <t>Растворосмесители передвижные, объем барабана 65 л</t>
  </si>
  <si>
    <t>01.7.03.01-0001</t>
  </si>
  <si>
    <t>ФССЦ-2001, 01.7.03.01-0001, приказ Минстроя России № 876/пр от 26.12.2019</t>
  </si>
  <si>
    <t>Вода</t>
  </si>
  <si>
    <t>1-100-35</t>
  </si>
  <si>
    <t>Затраты труда рабочих (Средний разряд - 3,5)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</si>
  <si>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</si>
  <si>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</si>
  <si>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</si>
  <si>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91.06.03-062</t>
  </si>
  <si>
    <t>ФСЭМ-2001, 91.06.03-062 , приказ Минстроя России № 876/пр от 26.12.2019</t>
  </si>
  <si>
    <t>Лебедки электрические тяговым усилием до 31,39 кН (3,2 т)</t>
  </si>
  <si>
    <t>91.17.04-042</t>
  </si>
  <si>
    <t>ФСЭМ-2001, 91.17.04-042 , приказ Минстроя России № 876/пр от 26.12.2019</t>
  </si>
  <si>
    <t>Аппараты для газовой сварки и резки</t>
  </si>
  <si>
    <t>91.17.04-171</t>
  </si>
  <si>
    <t>ФСЭМ-2001, 91.17.04-171 , приказ Минстроя России № 876/пр от 26.12.2019</t>
  </si>
  <si>
    <t>Преобразователи сварочные номинальным сварочным током 315-500 А</t>
  </si>
  <si>
    <t>01.3.02.08-0001</t>
  </si>
  <si>
    <t>ФССЦ-2001, 01.3.02.08-0001, приказ Минстроя России № 876/пр от 26.12.2019</t>
  </si>
  <si>
    <t>Кислород газообразный технический</t>
  </si>
  <si>
    <t>01.3.02.09-0022</t>
  </si>
  <si>
    <t>ФССЦ-2001, 01.3.02.09-0022, приказ Минстроя России № 876/пр от 26.12.2019</t>
  </si>
  <si>
    <t>Пропан-бутан смесь техническая</t>
  </si>
  <si>
    <t>01.7.07.08-0003</t>
  </si>
  <si>
    <t>ФССЦ-2001, 01.7.07.08-0003, приказ Минстроя России № 876/пр от 26.12.2019</t>
  </si>
  <si>
    <t>Мыло хозяйственное твердое 72%</t>
  </si>
  <si>
    <t>ШТ</t>
  </si>
  <si>
    <t>01.7.11.07-0036</t>
  </si>
  <si>
    <t>ФССЦ-2001, 01.7.11.07-0036, приказ Минстроя России № 876/пр от 26.12.2019</t>
  </si>
  <si>
    <t>Электроды сварочные Э46, диаметр 4 мм</t>
  </si>
  <si>
    <t>01.7.15.06-0111</t>
  </si>
  <si>
    <t>ФССЦ-2001, 01.7.15.06-0111, приказ Минстроя России № 876/пр от 26.12.2019</t>
  </si>
  <si>
    <t>Гвозди строительные</t>
  </si>
  <si>
    <t>01.7.20.08-0071</t>
  </si>
  <si>
    <t>ФССЦ-2001, 01.7.20.08-0071, приказ Минстроя России № 876/пр от 26.12.2019</t>
  </si>
  <si>
    <t>Канат пеньковый пропитанный</t>
  </si>
  <si>
    <t>07.2.07.12-0020</t>
  </si>
  <si>
    <t>ФССЦ-2001, 07.2.07.12-0020, приказ Минстроя России № 876/пр от 26.12.2019</t>
  </si>
  <si>
    <t>Элементы конструктивные зданий и сооружений с преобладанием горячекатаных профилей, средняя масса сборочной единицы от 0,1 до 0,5 т</t>
  </si>
  <si>
    <t>08.2.02.11-0007</t>
  </si>
  <si>
    <t>ФССЦ-2001, 08.2.02.11-0007, приказ Минстроя России № 876/пр от 26.12.2019</t>
  </si>
  <si>
    <t>Канат двойной свивки ТК, конструкции 6х19(1+6+12)+1 о.с., оцинкованный, из проволок марки В, маркировочная группа 1770 н/мм2, диаметр 5,5 мм</t>
  </si>
  <si>
    <t>10 м</t>
  </si>
  <si>
    <t>11.1.03.01-0077</t>
  </si>
  <si>
    <t>ФССЦ-2001, 11.1.03.01-0077, приказ Минстроя России № 876/пр от 26.12.2019</t>
  </si>
  <si>
    <t>Бруски обрезные, хвойных пород, длина 4-6,5 м, ширина 75-150 мм, толщина 40-75 мм, сорт I</t>
  </si>
  <si>
    <t>1-100-40</t>
  </si>
  <si>
    <t>Затраты труда рабочих (Средний разряд - 4)</t>
  </si>
  <si>
    <t>91.06.06-047</t>
  </si>
  <si>
    <t>ФСЭМ-2001, 91.06.06-047 , приказ Минстроя России № 876/пр от 26.12.2019</t>
  </si>
  <si>
    <t>Подъемники одномачтовые, грузоподъемность до 500 кг, высота подъема 35 м</t>
  </si>
  <si>
    <t>1-100-37</t>
  </si>
  <si>
    <t>Затраты труда рабочих (Средний разряд - 3,7)</t>
  </si>
  <si>
    <t>01.7.15.14-0062</t>
  </si>
  <si>
    <t>ФССЦ-2001, 01.7.15.14-0062, приказ Минстроя России № 876/пр от 26.12.2019</t>
  </si>
  <si>
    <t>Шурупы-саморезы 4,2x16 мм</t>
  </si>
  <si>
    <t>08.1.02.03-0001</t>
  </si>
  <si>
    <t>ФССЦ-2001, 08.1.02.03-0001, приказ Минстроя России № 876/пр от 26.12.2019</t>
  </si>
  <si>
    <t>Аквилон из оцинкованной стали с полимерным покрытием</t>
  </si>
  <si>
    <t>м</t>
  </si>
  <si>
    <t>08.1.02.03-0021</t>
  </si>
  <si>
    <t>ФССЦ-2001, 08.1.02.03-0021, приказ Минстроя России № 876/пр от 26.12.2019</t>
  </si>
  <si>
    <t>Водоотлив оконный из оцинкованной стали с полимерным покрытием, ширина планки 250 мм</t>
  </si>
  <si>
    <t>08.1.02.03-0081</t>
  </si>
  <si>
    <t>ФССЦ-2001, 08.1.02.03-0081, приказ Минстроя России № 876/пр от 26.12.2019</t>
  </si>
  <si>
    <t>Планка откосная из оцинкованной стали с полимерным покрытием, ширина 250 мм</t>
  </si>
  <si>
    <t>1-100-31</t>
  </si>
  <si>
    <t>Затраты труда рабочих (Средний разряд - 3,1)</t>
  </si>
  <si>
    <t>01.7.16.02-0001</t>
  </si>
  <si>
    <t>ФССЦ-2001, 01.7.16.02-0001, приказ Минстроя России № 876/пр от 26.12.2019</t>
  </si>
  <si>
    <t>Детали деревянные лесов из пиломатериалов хвойных пород</t>
  </si>
  <si>
    <t>01.7.16.02-0003</t>
  </si>
  <si>
    <t>ФССЦ-2001, 01.7.16.02-0003, приказ Минстроя России № 876/пр от 26.12.2019</t>
  </si>
  <si>
    <t>Детали стальных трубчатых лесов, укомплектованные пробками, крючками и хомутами, окрашенные</t>
  </si>
  <si>
    <t>11.2.13.06-0011</t>
  </si>
  <si>
    <t>ФССЦ-2001, 11.2.13.06-0011, приказ Минстроя России № 876/пр от 26.12.2019</t>
  </si>
  <si>
    <t>Щиты настила, все толщины</t>
  </si>
  <si>
    <t>1-100-26</t>
  </si>
  <si>
    <t>Затраты труда рабочих (Средний разряд - 2,6)</t>
  </si>
  <si>
    <t>91.05.01-016</t>
  </si>
  <si>
    <t>ФСЭМ-2001, 91.05.01-016 , приказ Минстроя России № 876/пр от 26.12.2019</t>
  </si>
  <si>
    <t>Краны башенные, грузоподъемность 5 т</t>
  </si>
  <si>
    <t>14.1.06.04-0001</t>
  </si>
  <si>
    <t>ФССЦ-2001, 14.1.06.04-0001, приказ Минстроя России № 876/пр от 26.12.2019</t>
  </si>
  <si>
    <t>Клей для приклеивания минеральной ваты</t>
  </si>
  <si>
    <t>08.3.03.04-0043</t>
  </si>
  <si>
    <t>ФССЦ-2001, 08.3.03.04-0043, приказ Минстроя России № 876/пр от 26.12.2019</t>
  </si>
  <si>
    <t>Проволока черная, диаметр 1,1 мм</t>
  </si>
  <si>
    <t>08.3.03.06-0002</t>
  </si>
  <si>
    <t>ФССЦ-2001, 08.3.03.06-0002, приказ Минстроя России № 876/пр от 26.12.2019</t>
  </si>
  <si>
    <t>Проволока горячекатаная в мотках, диаметр 6,3-6,5 мм</t>
  </si>
  <si>
    <t>01.7.07.29-0111</t>
  </si>
  <si>
    <t>ФССЦ-2001, 01.7.07.29-0111, приказ Минстроя России № 876/пр от 26.12.2019</t>
  </si>
  <si>
    <t>Пакля пропитанная</t>
  </si>
  <si>
    <t>04.3.01.07-0012</t>
  </si>
  <si>
    <t>ФССЦ-2001, 04.3.01.07-0012, приказ Минстроя России № 876/пр от 26.12.2019</t>
  </si>
  <si>
    <t>Раствор готовый отделочный тяжелый, известковый, состав 1:2,5</t>
  </si>
  <si>
    <t>14.3.02.05</t>
  </si>
  <si>
    <t>14.3.02.01</t>
  </si>
  <si>
    <t>Краска водоэмульсионная</t>
  </si>
  <si>
    <t>04.3.02.09</t>
  </si>
  <si>
    <t>Смесь сухая для заделки швов</t>
  </si>
  <si>
    <t>06.2.05.04</t>
  </si>
  <si>
    <t>Плитки рядовые</t>
  </si>
  <si>
    <t>14.1.06.02</t>
  </si>
  <si>
    <t>Клей для облицовочных работ (сухая смесь)</t>
  </si>
  <si>
    <t>09.2.02.01</t>
  </si>
  <si>
    <t>Элементы потолков алюминиевые</t>
  </si>
  <si>
    <t>07.2.06.06</t>
  </si>
  <si>
    <t>Панели облицовочные композитные</t>
  </si>
  <si>
    <t>Конструкции металлические и элементы крепежные вентилируемых фасадов</t>
  </si>
  <si>
    <t>КОМПЛ</t>
  </si>
  <si>
    <t>12.1.01.03</t>
  </si>
  <si>
    <t>Материал гидроветрозащитный</t>
  </si>
  <si>
    <t>12.2.03.15</t>
  </si>
  <si>
    <t>Утеплитель</t>
  </si>
  <si>
    <t>12.2.01.09</t>
  </si>
  <si>
    <t>Изделия теплоизоляционные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</si>
  <si>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</si>
  <si>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t>
  </si>
  <si>
    <t>(наименование стройки)</t>
  </si>
  <si>
    <t>(наименование объекта капитального строительства)</t>
  </si>
  <si>
    <t>(наименование конструктивного решения)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</si>
  <si>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</si>
  <si>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</si>
  <si>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</si>
  <si>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</si>
  <si>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</si>
  <si>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</si>
  <si>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</t>
  </si>
  <si>
    <t>в том числе:</t>
  </si>
  <si>
    <t>рабочих</t>
  </si>
  <si>
    <t xml:space="preserve"> 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</si>
  <si>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</si>
  <si>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</si>
  <si>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</si>
  <si>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</si>
  <si>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</si>
  <si>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>Расчетный измеритель конструктивного решения</t>
  </si>
  <si>
    <t xml:space="preserve">прочих затрат       </t>
  </si>
  <si>
    <t>Стоимость единицы конструктивного решения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</si>
  <si>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</si>
  <si>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</si>
  <si>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</si>
  <si>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</si>
  <si>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</si>
  <si>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</si>
  <si>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</si>
  <si>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</si>
  <si>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</si>
  <si>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</si>
  <si>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r>
      <t>всего с учетом коэффицие</t>
    </r>
    <r>
      <rPr>
        <sz val="10"/>
        <color indexed="8"/>
        <rFont val="Arial"/>
        <family val="2"/>
        <charset val="204"/>
      </rPr>
      <t>нтов</t>
    </r>
  </si>
  <si>
    <t>всего</t>
  </si>
  <si>
    <t>Наименование программного продукта: Программа для ЭВМ «Программа: «АтомСмета» версия 11»</t>
  </si>
  <si>
    <t>Базисно-индексным</t>
  </si>
  <si>
    <t>Составлена в ценах II квартал 2022 года (1.01.2000)</t>
  </si>
  <si>
    <t>Раздел: Внутренняя отделка помещений</t>
  </si>
  <si>
    <r>
      <t>Силикатная окраска водными составами внутри помещений: по штукатурке и кирпичу</t>
    </r>
    <r>
      <rPr>
        <i/>
        <sz val="10"/>
        <rFont val="Arial"/>
        <family val="2"/>
        <charset val="204"/>
      </rPr>
      <t xml:space="preserve">
Поправки к: 
М )*2;   
ЭМ )*2)*1,15;   
ОТм )*2)*1,15;   
ОТ )*2)*1,15;   
ЗТ )*2)*1,15;   
ЗТм )*2)*1,15</t>
    </r>
  </si>
  <si>
    <t>ОТ</t>
  </si>
  <si>
    <t>ЭМ</t>
  </si>
  <si>
    <t>в т.ч. ОТм</t>
  </si>
  <si>
    <t>ЗТ</t>
  </si>
  <si>
    <t>чел-ч</t>
  </si>
  <si>
    <t>ЗТм</t>
  </si>
  <si>
    <t>Итого по расценке</t>
  </si>
  <si>
    <t>ФОТ</t>
  </si>
  <si>
    <t>НР Отделочные работы</t>
  </si>
  <si>
    <t>%</t>
  </si>
  <si>
    <t>СП Отделочные работы</t>
  </si>
  <si>
    <t>Всего по позиции</t>
  </si>
  <si>
    <r>
      <t>Штукатурка поверхностей внутри здания цементно-известковым или цементным раствором по камню и бетону: улучшенная стен</t>
    </r>
    <r>
      <rPr>
        <i/>
        <sz val="10"/>
        <rFont val="Arial"/>
        <family val="2"/>
        <charset val="204"/>
      </rPr>
      <t xml:space="preserve">
Поправки к: 
ЭМ )*1,15;   
ОТм )*1,15;   
ОТ )*1,15;   
ЗТ )*1,15;   
ЗТм )*1,15</t>
    </r>
  </si>
  <si>
    <t>М</t>
  </si>
  <si>
    <t>НР Строительные металлические конструкции</t>
  </si>
  <si>
    <t>СП Строительные металлические конструкции</t>
  </si>
  <si>
    <t>Итого прямые затраты по разделу (в базисном уровне цен)</t>
  </si>
  <si>
    <t>в том числе</t>
  </si>
  <si>
    <t xml:space="preserve">   оплата труда</t>
  </si>
  <si>
    <t xml:space="preserve">   эксплуатация машин и механизмов</t>
  </si>
  <si>
    <t xml:space="preserve">   материальные ресурсы</t>
  </si>
  <si>
    <t xml:space="preserve">   перевозка</t>
  </si>
  <si>
    <t>Итого ФОТ (в базисном уровне цен) (справочно)</t>
  </si>
  <si>
    <t>Итого накладные расходы (в базисном уровне цен)</t>
  </si>
  <si>
    <t>Итого сметная прибыль (в базисном уровне цен)</t>
  </si>
  <si>
    <t>Итого оборудование (в базисном уровне цен)</t>
  </si>
  <si>
    <t>Итого прочие затраты (в базисном уровне цен)</t>
  </si>
  <si>
    <t>Итого по разделу (в базисном уровне цен)</t>
  </si>
  <si>
    <t xml:space="preserve">   материальные ресурсы, отсутствующие в СНБ (в текущем уровне цен)</t>
  </si>
  <si>
    <t xml:space="preserve">   оборудование, отсутствующие в СНБ (в текущем уровне цен)</t>
  </si>
  <si>
    <t>Раздел: Наружная отделка фасада</t>
  </si>
  <si>
    <r>
      <t>Устройство вентилируемых фасадов с облицовкой панелями из композитных материалов: с устройством теплоизоляционного слоя</t>
    </r>
    <r>
      <rPr>
        <i/>
        <sz val="10"/>
        <rFont val="Arial"/>
        <family val="2"/>
        <charset val="204"/>
      </rPr>
      <t xml:space="preserve">
Поправки к: 
ОТ )*1,03;   
ЗТ )*1,03</t>
    </r>
  </si>
  <si>
    <r>
  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  </r>
    <r>
      <rPr>
        <i/>
        <sz val="10"/>
        <rFont val="Arial"/>
        <family val="2"/>
        <charset val="204"/>
      </rPr>
      <t xml:space="preserve">
Поправки к: 
ЭМ )*1,15;   
ОТм )*1,15;   
ОТ )*1,15;   
ЗТ )*1,15;   
ЗТм )*1,15</t>
    </r>
  </si>
  <si>
    <r>
      <t>Установка и разборка наружных инвентарных лесов высотой до 16 м: трубчатых для прочих отделочных работ</t>
    </r>
    <r>
      <rPr>
        <i/>
        <sz val="10"/>
        <rFont val="Arial"/>
        <family val="2"/>
        <charset val="204"/>
      </rPr>
      <t xml:space="preserve">
Поправки к: 
ЭМ )*1,15;   
ОТм )*1,15;   
ОТ )*1,15;   
ЗТ )*1,15;   
ЗТм )*1,15</t>
    </r>
  </si>
  <si>
    <t>НР Конструкции из кирпича и блоков</t>
  </si>
  <si>
    <t>СП Конструкции из кирпича и блоков</t>
  </si>
  <si>
    <t>Раздел: Цоколь</t>
  </si>
  <si>
    <r>
      <t>Изоляция изделиями из волокнистых и зернистых материалов с креплением на клее и дюбелями холодных поверхностей: наружных стен</t>
    </r>
    <r>
      <rPr>
        <i/>
        <sz val="10"/>
        <rFont val="Arial"/>
        <family val="2"/>
        <charset val="204"/>
      </rPr>
      <t xml:space="preserve">
Поправки к: 
ЭМ )*1,15;   
ОТм )*1,15;   
ОТ )*1,15;   
ЗТ )*1,15;   
ЗТм )*1,15</t>
    </r>
  </si>
  <si>
    <t>НР Теплоизоляционные работы</t>
  </si>
  <si>
    <t>СП Теплоизоляционные работы</t>
  </si>
  <si>
    <r>
      <t>Устройство каркаса при оштукатуривании: стен</t>
    </r>
    <r>
      <rPr>
        <i/>
        <sz val="10"/>
        <rFont val="Arial"/>
        <family val="2"/>
        <charset val="204"/>
      </rPr>
      <t xml:space="preserve">
Поправки к: 
ЭМ )*1,15;   
ОТм )*1,15;   
ОТ )*1,15;   
ЗТ )*1,15;   
ЗТм )*1,15</t>
    </r>
  </si>
  <si>
    <r>
      <t>Штукатурка по сетке без устройства каркаса: улучшенная стен</t>
    </r>
    <r>
      <rPr>
        <i/>
        <sz val="10"/>
        <rFont val="Arial"/>
        <family val="2"/>
        <charset val="204"/>
      </rPr>
      <t xml:space="preserve">
Поправки к: 
М )*2;   
ЭМ )*2)*1,15;   
ОТм )*2)*1,15;   
ОТ )*2)*1,15;   
ЗТ )*2)*1,15;   
ЗТм )*2)*1,15</t>
    </r>
  </si>
  <si>
    <t>ВСЕГО по смете (в базисном и текущем уровнях цен)</t>
  </si>
  <si>
    <t>ВСЕГО прямые затраты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</si>
  <si>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</si>
  <si>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</si>
  <si>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</si>
  <si>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</si>
  <si>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</si>
  <si>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 xml:space="preserve">   пусконаладочные работы</t>
  </si>
  <si>
    <t xml:space="preserve">  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</si>
  <si>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</si>
  <si>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</si>
  <si>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</si>
  <si>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х0,9</t>
  </si>
  <si>
    <t>Примечание</t>
  </si>
  <si>
    <t>В1</t>
  </si>
  <si>
    <t xml:space="preserve">ЛОКАЛЬНАЯ СМЕТА № Б1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</si>
</sst>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;[Red]\-\ #,##0.00"/>
    <numFmt numFmtId="166" formatCode="#,##0;[Red]\-\ #,##0"/>
    <numFmt numFmtId="167" formatCode="#,##0.00#####;[Red]\-\ #,##0.00#####"/>
  </numFmts>
  <fonts count="23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3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5" fillId="0" borderId="0" xfId="0" applyFont="1" applyBorder="1" applyAlignment="1">
      <alignment vertical="top" wrapText="1"/>
    </xf>
    <xf numFmtId="0" fontId="18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1" fillId="0" borderId="0" xfId="0" applyFont="1" applyFill="1"/>
    <xf numFmtId="0" fontId="13" fillId="0" borderId="0" xfId="0" applyFont="1" applyFill="1"/>
    <xf numFmtId="0" fontId="19" fillId="0" borderId="0" xfId="0" applyFont="1"/>
    <xf numFmtId="164" fontId="13" fillId="0" borderId="0" xfId="0" applyNumberFormat="1" applyFont="1" applyFill="1"/>
    <xf numFmtId="165" fontId="11" fillId="0" borderId="0" xfId="0" applyNumberFormat="1" applyFont="1" applyFill="1" applyAlignment="1">
      <alignment horizontal="right"/>
    </xf>
    <xf numFmtId="0" fontId="11" fillId="0" borderId="0" xfId="1" applyFont="1"/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165" fontId="22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/>
    </xf>
    <xf numFmtId="165" fontId="0" fillId="0" borderId="0" xfId="0" applyNumberFormat="1"/>
    <xf numFmtId="166" fontId="0" fillId="0" borderId="0" xfId="0" applyNumberFormat="1"/>
    <xf numFmtId="165" fontId="13" fillId="0" borderId="0" xfId="0" applyNumberFormat="1" applyFont="1"/>
    <xf numFmtId="0" fontId="0" fillId="0" borderId="1" xfId="0" applyBorder="1"/>
    <xf numFmtId="0" fontId="11" fillId="0" borderId="1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5" fontId="13" fillId="0" borderId="0" xfId="0" applyNumberFormat="1" applyFont="1" applyFill="1"/>
    <xf numFmtId="165" fontId="11" fillId="0" borderId="0" xfId="0" applyNumberFormat="1" applyFont="1" applyAlignment="1">
      <alignment horizontal="right"/>
    </xf>
    <xf numFmtId="167" fontId="11" fillId="0" borderId="0" xfId="0" applyNumberFormat="1" applyFont="1" applyFill="1" applyBorder="1" applyAlignment="1">
      <alignment horizontal="right"/>
    </xf>
    <xf numFmtId="0" fontId="13" fillId="0" borderId="1" xfId="0" applyFont="1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165" fontId="16" fillId="0" borderId="0" xfId="0" applyNumberFormat="1" applyFont="1" applyAlignment="1">
      <alignment horizontal="left"/>
    </xf>
    <xf numFmtId="165" fontId="16" fillId="0" borderId="2" xfId="0" applyNumberFormat="1" applyFont="1" applyBorder="1" applyAlignment="1">
      <alignment horizontal="right"/>
    </xf>
    <xf numFmtId="166" fontId="16" fillId="0" borderId="2" xfId="0" applyNumberFormat="1" applyFont="1" applyBorder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1" applyFont="1" applyFill="1" applyAlignment="1"/>
    <xf numFmtId="0" fontId="11" fillId="0" borderId="0" xfId="1" applyAlignment="1"/>
    <xf numFmtId="2" fontId="11" fillId="0" borderId="0" xfId="0" applyNumberFormat="1" applyFont="1" applyFill="1" applyAlignment="1">
      <alignment horizontal="right"/>
    </xf>
    <xf numFmtId="0" fontId="14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20"/>
  <sheetViews>
    <sheetView tabSelected="1" view="pageBreakPreview" zoomScale="60" zoomScaleNormal="100" workbookViewId="0">
      <selection activeCell="B14" sqref="B14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4.7109375" customWidth="1"/>
    <col min="13" max="13" width="33.140625" customWidth="1"/>
    <col min="15" max="93" width="0" hidden="1" customWidth="1"/>
    <col min="94" max="94" width="190.7109375" hidden="1" customWidth="1"/>
    <col min="95" max="99" width="0" hidden="1" customWidth="1"/>
  </cols>
  <sheetData>
    <row r="1" spans="1:94" x14ac:dyDescent="0.2">
      <c r="A1" s="12" t="str">
        <f>Source!B1</f>
        <v>АтомСмета</v>
      </c>
    </row>
    <row r="2" spans="1:94" ht="38.25" x14ac:dyDescent="0.2">
      <c r="A2" s="79" t="str">
        <f>CONCATENATE( "Наименование редакции сметных нормативов: ", Source!CQ12)</f>
        <v>Наименование редакции сметных нормативов: 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CP2" s="38" t="str">
        <f>CONCATENATE( "Наименование редакции сметных нормативов: ", Source!CQ12)</f>
        <v>Наименование редакции сметных нормативов: 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v>
      </c>
    </row>
    <row r="3" spans="1:94" x14ac:dyDescent="0.2">
      <c r="A3" s="11"/>
      <c r="B3" s="11"/>
      <c r="D3" s="13"/>
      <c r="E3" s="13"/>
      <c r="F3" s="13"/>
      <c r="G3" s="13"/>
      <c r="H3" s="13"/>
      <c r="I3" s="13"/>
      <c r="J3" s="13"/>
      <c r="K3" s="13"/>
    </row>
    <row r="4" spans="1:94" x14ac:dyDescent="0.2">
      <c r="A4" s="79" t="s">
        <v>542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7" spans="1:94" ht="15.75" x14ac:dyDescent="0.25">
      <c r="A7" s="14"/>
      <c r="B7" s="80" t="s">
        <v>3</v>
      </c>
      <c r="C7" s="80"/>
      <c r="D7" s="80"/>
      <c r="E7" s="80"/>
      <c r="F7" s="80"/>
      <c r="G7" s="80"/>
      <c r="H7" s="80"/>
      <c r="I7" s="80"/>
      <c r="J7" s="80"/>
      <c r="K7" s="80"/>
      <c r="L7" s="14"/>
    </row>
    <row r="8" spans="1:94" ht="14.25" x14ac:dyDescent="0.2">
      <c r="A8" s="15"/>
      <c r="B8" s="81" t="s">
        <v>509</v>
      </c>
      <c r="C8" s="81"/>
      <c r="D8" s="81"/>
      <c r="E8" s="81"/>
      <c r="F8" s="81"/>
      <c r="G8" s="81"/>
      <c r="H8" s="81"/>
      <c r="I8" s="81"/>
      <c r="J8" s="81"/>
      <c r="K8" s="81"/>
      <c r="L8" s="14"/>
    </row>
    <row r="9" spans="1:94" ht="14.2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94" ht="15.75" x14ac:dyDescent="0.25">
      <c r="A10" s="16"/>
      <c r="B10" s="80" t="str">
        <f>IF(Source!G12&lt;&gt;"Новый объект", Source!G12, "")</f>
        <v>Отделочные работы</v>
      </c>
      <c r="C10" s="80"/>
      <c r="D10" s="80"/>
      <c r="E10" s="80"/>
      <c r="F10" s="80"/>
      <c r="G10" s="80"/>
      <c r="H10" s="80"/>
      <c r="I10" s="80"/>
      <c r="J10" s="80"/>
      <c r="K10" s="80"/>
      <c r="L10" s="16"/>
    </row>
    <row r="11" spans="1:94" ht="14.25" x14ac:dyDescent="0.2">
      <c r="A11" s="16"/>
      <c r="B11" s="81" t="s">
        <v>510</v>
      </c>
      <c r="C11" s="81"/>
      <c r="D11" s="81"/>
      <c r="E11" s="81"/>
      <c r="F11" s="81"/>
      <c r="G11" s="81"/>
      <c r="H11" s="81"/>
      <c r="I11" s="81"/>
      <c r="J11" s="81"/>
      <c r="K11" s="81"/>
      <c r="L11" s="16"/>
    </row>
    <row r="12" spans="1:94" ht="14.25" x14ac:dyDescent="0.2">
      <c r="A12" s="16"/>
      <c r="B12" s="16"/>
      <c r="C12" s="16"/>
      <c r="D12" s="16"/>
      <c r="E12" s="16"/>
      <c r="F12" s="17"/>
      <c r="G12" s="17"/>
      <c r="H12" s="17" t="s">
        <v>2</v>
      </c>
      <c r="I12" s="17"/>
      <c r="J12" s="17"/>
      <c r="K12" s="17"/>
      <c r="L12" s="17"/>
    </row>
    <row r="13" spans="1:94" ht="15.75" x14ac:dyDescent="0.25">
      <c r="A13" s="18"/>
      <c r="B13" s="104" t="s">
        <v>604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8"/>
    </row>
    <row r="14" spans="1:94" ht="15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8"/>
    </row>
    <row r="15" spans="1:94" ht="18" x14ac:dyDescent="0.25">
      <c r="A15" s="16"/>
      <c r="B15" s="105" t="str">
        <f>IF(Source!G20&lt;&gt;"Новая локальная смета", Source!G20, "")</f>
        <v>Отделочные работы</v>
      </c>
      <c r="C15" s="105"/>
      <c r="D15" s="105"/>
      <c r="E15" s="105"/>
      <c r="F15" s="105"/>
      <c r="G15" s="105"/>
      <c r="H15" s="105"/>
      <c r="I15" s="105"/>
      <c r="J15" s="105"/>
      <c r="K15" s="105"/>
      <c r="L15" s="20"/>
    </row>
    <row r="16" spans="1:94" ht="14.25" x14ac:dyDescent="0.2">
      <c r="A16" s="16"/>
      <c r="B16" s="81" t="s">
        <v>511</v>
      </c>
      <c r="C16" s="81"/>
      <c r="D16" s="81"/>
      <c r="E16" s="81"/>
      <c r="F16" s="81"/>
      <c r="G16" s="81"/>
      <c r="H16" s="81"/>
      <c r="I16" s="81"/>
      <c r="J16" s="81"/>
      <c r="K16" s="81"/>
      <c r="L16" s="14"/>
    </row>
    <row r="17" spans="1:12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">
      <c r="A19" s="11" t="s">
        <v>512</v>
      </c>
      <c r="B19" s="11"/>
      <c r="C19" s="21" t="s">
        <v>543</v>
      </c>
      <c r="D19" s="11" t="s">
        <v>513</v>
      </c>
      <c r="E19" s="11"/>
      <c r="F19" s="11"/>
      <c r="G19" s="11"/>
      <c r="H19" s="11"/>
      <c r="I19" s="11"/>
      <c r="J19" s="11"/>
      <c r="K19" s="11"/>
      <c r="L19" s="11"/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">
      <c r="A21" s="11" t="s">
        <v>514</v>
      </c>
      <c r="B21" s="11"/>
      <c r="C21" s="106" t="s">
        <v>6</v>
      </c>
      <c r="D21" s="106"/>
      <c r="E21" s="106"/>
      <c r="F21" s="106"/>
      <c r="G21" s="106"/>
      <c r="H21" s="11"/>
      <c r="I21" s="11"/>
      <c r="J21" s="11"/>
      <c r="K21" s="11"/>
      <c r="L21" s="22"/>
    </row>
    <row r="22" spans="1:12" x14ac:dyDescent="0.2">
      <c r="A22" s="23"/>
      <c r="B22" s="24"/>
      <c r="C22" s="107" t="s">
        <v>515</v>
      </c>
      <c r="D22" s="107"/>
      <c r="E22" s="107"/>
      <c r="F22" s="107"/>
      <c r="G22" s="107"/>
      <c r="H22" s="25"/>
      <c r="I22" s="25"/>
      <c r="J22" s="25"/>
      <c r="K22" s="25"/>
      <c r="L22" s="25"/>
    </row>
    <row r="23" spans="1:12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14.25" x14ac:dyDescent="0.2">
      <c r="A24" s="26" t="s">
        <v>544</v>
      </c>
      <c r="B24" s="16"/>
      <c r="C24" s="16"/>
      <c r="D24" s="27"/>
      <c r="E24" s="28"/>
      <c r="F24" s="16"/>
      <c r="G24" s="16"/>
      <c r="H24" s="16"/>
      <c r="I24" s="16"/>
      <c r="J24" s="16"/>
      <c r="K24" s="16"/>
      <c r="L24" s="16"/>
    </row>
    <row r="25" spans="1:12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ht="14.25" x14ac:dyDescent="0.2">
      <c r="A26" s="26" t="s">
        <v>516</v>
      </c>
      <c r="B26" s="16"/>
      <c r="C26" s="73">
        <f>C29+C30+C31+C32</f>
        <v>20379.8</v>
      </c>
      <c r="D26" s="99">
        <f>D29+D30+D31+D32</f>
        <v>877.68875000000003</v>
      </c>
      <c r="E26" s="100"/>
      <c r="F26" s="29" t="s">
        <v>517</v>
      </c>
      <c r="G26" s="30"/>
      <c r="H26" s="30"/>
      <c r="I26" s="30"/>
      <c r="J26" s="30"/>
      <c r="K26" s="16"/>
      <c r="L26" s="16"/>
    </row>
    <row r="27" spans="1:12" ht="14.25" x14ac:dyDescent="0.2">
      <c r="A27" s="16"/>
      <c r="B27" s="16"/>
      <c r="C27" s="59"/>
      <c r="D27" s="72"/>
      <c r="E27" s="30"/>
      <c r="F27" s="29"/>
      <c r="G27" s="29" t="s">
        <v>518</v>
      </c>
      <c r="H27" s="30"/>
      <c r="I27" s="30"/>
      <c r="J27" s="30"/>
      <c r="K27" s="16"/>
      <c r="L27" s="16"/>
    </row>
    <row r="28" spans="1:12" ht="14.25" x14ac:dyDescent="0.2">
      <c r="A28" s="16"/>
      <c r="B28" s="31" t="s">
        <v>519</v>
      </c>
      <c r="C28" s="59"/>
      <c r="D28" s="72"/>
      <c r="E28" s="32"/>
      <c r="F28" s="29"/>
      <c r="G28" s="29" t="s">
        <v>520</v>
      </c>
      <c r="H28" s="30" t="s">
        <v>521</v>
      </c>
      <c r="I28" s="33">
        <f>ROUND((SUM(U40:U313))/1000, 6)</f>
        <v>5906.1080000000002</v>
      </c>
      <c r="J28" s="33">
        <f>ROUND((SUM(Q40:Q313))/1000, 6)</f>
        <v>99.129050000000007</v>
      </c>
      <c r="K28" s="11" t="s">
        <v>517</v>
      </c>
      <c r="L28" s="16"/>
    </row>
    <row r="29" spans="1:12" ht="14.25" x14ac:dyDescent="0.2">
      <c r="A29" s="16"/>
      <c r="B29" s="26" t="s">
        <v>522</v>
      </c>
      <c r="C29" s="73">
        <f>ROUND((ROUND(SUM(AO40:AO313)*Source!D319, 0)+ROUND(SUM(AP40:AP313)*Source!E319, 0)+ROUND(SUM(AQ40:AQ313)*Source!G319, 0)+ROUND(SUM(AR40:AR313)*Source!L319, 0)+SUM(AS40:AS313)+SUM(AT40:AT313))/1000, 6)</f>
        <v>20379.8</v>
      </c>
      <c r="D29" s="99">
        <f>ROUND((SUM(AN40:AN313)+SUM(AR40:AR313))/1000, 6)</f>
        <v>877.68875000000003</v>
      </c>
      <c r="E29" s="100"/>
      <c r="F29" s="29" t="s">
        <v>517</v>
      </c>
      <c r="G29" s="29" t="s">
        <v>523</v>
      </c>
      <c r="H29" s="30"/>
      <c r="I29" s="29"/>
      <c r="J29" s="74">
        <f>Source!P209</f>
        <v>10650.186167000002</v>
      </c>
      <c r="K29" s="11" t="s">
        <v>343</v>
      </c>
      <c r="L29" s="16"/>
    </row>
    <row r="30" spans="1:12" ht="14.25" x14ac:dyDescent="0.2">
      <c r="A30" s="16"/>
      <c r="B30" s="26" t="s">
        <v>524</v>
      </c>
      <c r="C30" s="73">
        <f>ROUND((ROUND(SUM(AY40:AY313)*Source!D319, 0)+ROUND(SUM(AZ40:AZ313)*Source!E319, 0)+ROUND(SUM(BA40:BA313)*Source!G319, 0)+ROUND(SUM(BB40:BB313)*Source!L319, 0)+SUM(BC40:BC313)+SUM(BD40:BD313))/1000, 6)</f>
        <v>0</v>
      </c>
      <c r="D30" s="99">
        <f>ROUND((SUM(AX40:AX313)+SUM(BB40:BB313))/1000, 6)</f>
        <v>0</v>
      </c>
      <c r="E30" s="100"/>
      <c r="F30" s="29" t="s">
        <v>517</v>
      </c>
      <c r="G30" s="29" t="s">
        <v>525</v>
      </c>
      <c r="H30" s="30"/>
      <c r="I30" s="29"/>
      <c r="J30" s="74">
        <f>Source!P210</f>
        <v>561.27225914999997</v>
      </c>
      <c r="K30" s="11" t="s">
        <v>343</v>
      </c>
      <c r="L30" s="16"/>
    </row>
    <row r="31" spans="1:12" ht="14.25" x14ac:dyDescent="0.2">
      <c r="A31" s="16"/>
      <c r="B31" s="26" t="s">
        <v>526</v>
      </c>
      <c r="C31" s="73">
        <f>ROUND((ROUND(SUM(BH40:BH313)*Source!H319, 0)+ROUND(SUM(BI40:BI313)*Source!L319, 0))/1000, 6)</f>
        <v>0</v>
      </c>
      <c r="D31" s="99">
        <f>ROUND((SUM(BH40:BH313)+SUM(BI40:BI313))/1000, 6)</f>
        <v>0</v>
      </c>
      <c r="E31" s="100"/>
      <c r="F31" s="29" t="s">
        <v>517</v>
      </c>
      <c r="G31" s="101" t="s">
        <v>527</v>
      </c>
      <c r="H31" s="102"/>
      <c r="I31" s="102"/>
      <c r="J31" s="34">
        <f>Source!I20</f>
        <v>0</v>
      </c>
      <c r="K31" s="34" t="str">
        <f>Source!H20</f>
        <v/>
      </c>
      <c r="L31" s="16"/>
    </row>
    <row r="32" spans="1:12" ht="14.25" x14ac:dyDescent="0.2">
      <c r="A32" s="16"/>
      <c r="B32" s="26" t="s">
        <v>528</v>
      </c>
      <c r="C32" s="73">
        <f>ROUND((ROUND(SUM(BM40:BM313)*Source!I319, 0)+SUM(BU40:BU313)+ROUND(SUM(BO40:BO313)*Source!H319, 0)+ROUND(SUM(BP40:BP313)*Source!L319, 0))/1000, 6)</f>
        <v>0</v>
      </c>
      <c r="D32" s="99">
        <f>ROUND((SUM(BM40:BM313)+SUM(BN40:BN313)+SUM(BO40:BO313)+SUM(BP40:BP313))/1000, 6)</f>
        <v>0</v>
      </c>
      <c r="E32" s="103"/>
      <c r="F32" s="29" t="s">
        <v>517</v>
      </c>
      <c r="G32" s="101" t="s">
        <v>529</v>
      </c>
      <c r="H32" s="102"/>
      <c r="I32" s="102"/>
      <c r="J32" s="34"/>
      <c r="K32" s="34" t="s">
        <v>517</v>
      </c>
      <c r="L32" s="16"/>
    </row>
    <row r="33" spans="1:56" ht="14.25" x14ac:dyDescent="0.2">
      <c r="A33" s="16"/>
      <c r="B33" s="16"/>
      <c r="C33" s="16"/>
      <c r="D33" s="30"/>
      <c r="E33" s="30"/>
      <c r="F33" s="30"/>
      <c r="G33" s="30"/>
      <c r="H33" s="30"/>
      <c r="I33" s="30"/>
      <c r="J33" s="30"/>
      <c r="K33" s="16"/>
      <c r="L33" s="16"/>
    </row>
    <row r="34" spans="1:56" x14ac:dyDescent="0.2">
      <c r="A34" s="92" t="s">
        <v>530</v>
      </c>
      <c r="B34" s="92" t="s">
        <v>531</v>
      </c>
      <c r="C34" s="92" t="s">
        <v>532</v>
      </c>
      <c r="D34" s="92" t="s">
        <v>533</v>
      </c>
      <c r="E34" s="83" t="s">
        <v>534</v>
      </c>
      <c r="F34" s="84"/>
      <c r="G34" s="85"/>
      <c r="H34" s="83" t="s">
        <v>535</v>
      </c>
      <c r="I34" s="84"/>
      <c r="J34" s="85"/>
      <c r="K34" s="92" t="s">
        <v>536</v>
      </c>
      <c r="L34" s="83" t="s">
        <v>537</v>
      </c>
      <c r="M34" s="78" t="s">
        <v>602</v>
      </c>
    </row>
    <row r="35" spans="1:56" x14ac:dyDescent="0.2">
      <c r="A35" s="93"/>
      <c r="B35" s="93"/>
      <c r="C35" s="93"/>
      <c r="D35" s="93"/>
      <c r="E35" s="86"/>
      <c r="F35" s="87"/>
      <c r="G35" s="88"/>
      <c r="H35" s="86"/>
      <c r="I35" s="87"/>
      <c r="J35" s="88"/>
      <c r="K35" s="93"/>
      <c r="L35" s="86"/>
      <c r="M35" s="78"/>
    </row>
    <row r="36" spans="1:56" x14ac:dyDescent="0.2">
      <c r="A36" s="93"/>
      <c r="B36" s="93"/>
      <c r="C36" s="93"/>
      <c r="D36" s="93"/>
      <c r="E36" s="86"/>
      <c r="F36" s="87"/>
      <c r="G36" s="88"/>
      <c r="H36" s="86"/>
      <c r="I36" s="87"/>
      <c r="J36" s="88"/>
      <c r="K36" s="93"/>
      <c r="L36" s="86"/>
      <c r="M36" s="78"/>
    </row>
    <row r="37" spans="1:56" x14ac:dyDescent="0.2">
      <c r="A37" s="93"/>
      <c r="B37" s="93"/>
      <c r="C37" s="93"/>
      <c r="D37" s="93"/>
      <c r="E37" s="89"/>
      <c r="F37" s="90"/>
      <c r="G37" s="91"/>
      <c r="H37" s="89"/>
      <c r="I37" s="90"/>
      <c r="J37" s="91"/>
      <c r="K37" s="93"/>
      <c r="L37" s="86"/>
      <c r="M37" s="78"/>
    </row>
    <row r="38" spans="1:56" ht="25.5" x14ac:dyDescent="0.2">
      <c r="A38" s="94"/>
      <c r="B38" s="94"/>
      <c r="C38" s="94"/>
      <c r="D38" s="94"/>
      <c r="E38" s="35" t="s">
        <v>538</v>
      </c>
      <c r="F38" s="35" t="s">
        <v>539</v>
      </c>
      <c r="G38" s="35" t="s">
        <v>540</v>
      </c>
      <c r="H38" s="35" t="s">
        <v>538</v>
      </c>
      <c r="I38" s="35" t="s">
        <v>539</v>
      </c>
      <c r="J38" s="35" t="s">
        <v>541</v>
      </c>
      <c r="K38" s="94"/>
      <c r="L38" s="89"/>
      <c r="M38" s="78"/>
    </row>
    <row r="39" spans="1:56" ht="14.25" x14ac:dyDescent="0.2">
      <c r="A39" s="36">
        <v>1</v>
      </c>
      <c r="B39" s="36">
        <v>2</v>
      </c>
      <c r="C39" s="36">
        <v>3</v>
      </c>
      <c r="D39" s="36">
        <v>4</v>
      </c>
      <c r="E39" s="36">
        <v>5</v>
      </c>
      <c r="F39" s="36">
        <v>6</v>
      </c>
      <c r="G39" s="36">
        <v>7</v>
      </c>
      <c r="H39" s="36">
        <v>8</v>
      </c>
      <c r="I39" s="36">
        <v>9</v>
      </c>
      <c r="J39" s="36">
        <v>10</v>
      </c>
      <c r="K39" s="37">
        <v>11</v>
      </c>
      <c r="L39" s="37">
        <v>12</v>
      </c>
      <c r="M39" s="77">
        <v>13</v>
      </c>
    </row>
    <row r="40" spans="1:56" x14ac:dyDescent="0.2">
      <c r="M40" s="76"/>
    </row>
    <row r="41" spans="1:56" ht="16.5" x14ac:dyDescent="0.25">
      <c r="A41" s="95" t="s">
        <v>545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76"/>
    </row>
    <row r="42" spans="1:56" ht="14.25" x14ac:dyDescent="0.2">
      <c r="C42" s="39" t="str">
        <f>Source!G28</f>
        <v>Потолки</v>
      </c>
      <c r="M42" s="76"/>
    </row>
    <row r="43" spans="1:56" ht="132" x14ac:dyDescent="0.2">
      <c r="A43" s="40">
        <v>1</v>
      </c>
      <c r="B43" s="40" t="str">
        <f>Source!F30</f>
        <v>15-04-002-04</v>
      </c>
      <c r="C43" s="40" t="s">
        <v>546</v>
      </c>
      <c r="D43" s="41" t="str">
        <f>Source!H30</f>
        <v>100 м2</v>
      </c>
      <c r="E43" s="42">
        <f>Source!K30</f>
        <v>6.1509999999999998</v>
      </c>
      <c r="F43" s="42"/>
      <c r="G43" s="42">
        <f>Source!I30</f>
        <v>6.1509999999999998</v>
      </c>
      <c r="H43" s="44"/>
      <c r="I43" s="43"/>
      <c r="J43" s="44"/>
      <c r="K43" s="43"/>
      <c r="L43" s="45"/>
      <c r="M43" s="76"/>
      <c r="AG43">
        <f>Source!X30</f>
        <v>1497.95</v>
      </c>
      <c r="AH43">
        <f>Source!HK30</f>
        <v>89248</v>
      </c>
      <c r="AI43">
        <f>Source!Y30</f>
        <v>734</v>
      </c>
      <c r="AJ43">
        <f>Source!HL30</f>
        <v>43732</v>
      </c>
      <c r="AS43">
        <f>IF(Source!BI30&lt;=1,AH43, 0)</f>
        <v>89248</v>
      </c>
      <c r="AT43">
        <f>IF(Source!BI30&lt;=1,AJ43, 0)</f>
        <v>43732</v>
      </c>
      <c r="BC43">
        <f>IF(Source!BI30=2,AH43, 0)</f>
        <v>0</v>
      </c>
      <c r="BD43">
        <f>IF(Source!BI30=2,AJ43, 0)</f>
        <v>0</v>
      </c>
    </row>
    <row r="44" spans="1:56" ht="38.25" x14ac:dyDescent="0.2">
      <c r="B44" s="46" t="str">
        <f>Source!EO30</f>
        <v>Поправка: Мет.421/пр 04.08.20 Пр.10 Т.1 п. 2</v>
      </c>
      <c r="C44" s="82" t="str">
        <f>Source!CN30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44" s="82"/>
      <c r="E44" s="82"/>
      <c r="F44" s="82"/>
      <c r="G44" s="82"/>
      <c r="H44" s="82"/>
      <c r="I44" s="82"/>
      <c r="J44" s="82"/>
      <c r="K44" s="82"/>
      <c r="L44" s="82"/>
      <c r="M44" s="76"/>
    </row>
    <row r="45" spans="1:56" x14ac:dyDescent="0.2">
      <c r="C45" s="47" t="str">
        <f>"Объем: "&amp;Source!I30&amp;"=615,1/"&amp;"100"</f>
        <v>Объем: 6,151=615,1/100</v>
      </c>
      <c r="M45" s="76"/>
    </row>
    <row r="46" spans="1:56" ht="14.25" x14ac:dyDescent="0.2">
      <c r="A46" s="40"/>
      <c r="B46" s="48">
        <v>1</v>
      </c>
      <c r="C46" s="40" t="s">
        <v>547</v>
      </c>
      <c r="D46" s="41"/>
      <c r="E46" s="42"/>
      <c r="F46" s="42"/>
      <c r="G46" s="42"/>
      <c r="H46" s="44">
        <f>Source!AO30</f>
        <v>105.39</v>
      </c>
      <c r="I46" s="43">
        <f>ROUND((2)*1.15,7)</f>
        <v>2.2999999999999998</v>
      </c>
      <c r="J46" s="44">
        <f>ROUND(Source!AF30*Source!I30, 2)</f>
        <v>1491</v>
      </c>
      <c r="K46" s="43">
        <f>IF(Source!BA30&lt;&gt; 0, Source!BA30, 1)</f>
        <v>59.58</v>
      </c>
      <c r="L46" s="45">
        <f>Source!HJ30</f>
        <v>88834</v>
      </c>
      <c r="M46" s="76"/>
    </row>
    <row r="47" spans="1:56" ht="14.25" x14ac:dyDescent="0.2">
      <c r="A47" s="40"/>
      <c r="B47" s="48">
        <v>3</v>
      </c>
      <c r="C47" s="40" t="s">
        <v>548</v>
      </c>
      <c r="D47" s="41"/>
      <c r="E47" s="42"/>
      <c r="F47" s="42"/>
      <c r="G47" s="42"/>
      <c r="H47" s="44">
        <f>Source!AM30</f>
        <v>2.2799999999999998</v>
      </c>
      <c r="I47" s="43">
        <f>ROUND((2)*1.15,7)</f>
        <v>2.2999999999999998</v>
      </c>
      <c r="J47" s="44">
        <f>ROUND(Source!AD30*Source!I30, 2)</f>
        <v>32.29</v>
      </c>
      <c r="K47" s="43"/>
      <c r="L47" s="45"/>
      <c r="M47" s="76"/>
    </row>
    <row r="48" spans="1:56" ht="14.25" x14ac:dyDescent="0.2">
      <c r="A48" s="40"/>
      <c r="B48" s="48">
        <v>2</v>
      </c>
      <c r="C48" s="40" t="s">
        <v>549</v>
      </c>
      <c r="D48" s="41"/>
      <c r="E48" s="42"/>
      <c r="F48" s="42"/>
      <c r="G48" s="42"/>
      <c r="H48" s="44">
        <f>Source!AN30</f>
        <v>0.49</v>
      </c>
      <c r="I48" s="43">
        <f>ROUND((2)*1.15,7)</f>
        <v>2.2999999999999998</v>
      </c>
      <c r="J48" s="49">
        <f>ROUND(Source!AE30*Source!I30, 2)</f>
        <v>6.95</v>
      </c>
      <c r="K48" s="43">
        <f>IF(Source!BS30&lt;&gt; 0, Source!BS30, 1)</f>
        <v>59.58</v>
      </c>
      <c r="L48" s="50">
        <f>Source!HI30</f>
        <v>414</v>
      </c>
      <c r="M48" s="76"/>
    </row>
    <row r="49" spans="1:56" ht="14.25" x14ac:dyDescent="0.2">
      <c r="A49" s="40"/>
      <c r="B49" s="40" t="str">
        <f>EtalonRes!I10</f>
        <v>14.3.02.05</v>
      </c>
      <c r="C49" s="40" t="str">
        <f>EtalonRes!K10</f>
        <v>Краски силикатные</v>
      </c>
      <c r="D49" s="41" t="str">
        <f>EtalonRes!O10</f>
        <v>т</v>
      </c>
      <c r="E49" s="42">
        <f>EtalonRes!X10</f>
        <v>0.03</v>
      </c>
      <c r="F49" s="42">
        <f>ROUND(2,7)</f>
        <v>2</v>
      </c>
      <c r="G49" s="42">
        <f>ROUND(EtalonRes!AG10*Source!I30, 7)</f>
        <v>0.36906</v>
      </c>
      <c r="H49" s="44"/>
      <c r="I49" s="43"/>
      <c r="J49" s="44"/>
      <c r="K49" s="43"/>
      <c r="L49" s="45"/>
      <c r="M49" s="76"/>
    </row>
    <row r="50" spans="1:56" ht="14.25" x14ac:dyDescent="0.2">
      <c r="A50" s="40"/>
      <c r="B50" s="40"/>
      <c r="C50" s="40" t="s">
        <v>550</v>
      </c>
      <c r="D50" s="41" t="s">
        <v>551</v>
      </c>
      <c r="E50" s="42">
        <f>Source!AQ30</f>
        <v>12.9</v>
      </c>
      <c r="F50" s="42">
        <f>ROUND((2)*1.15,7)</f>
        <v>2.2999999999999998</v>
      </c>
      <c r="G50" s="42">
        <f>ROUND(Source!U30, 7)</f>
        <v>182.50017</v>
      </c>
      <c r="H50" s="44"/>
      <c r="I50" s="43"/>
      <c r="J50" s="44"/>
      <c r="K50" s="43"/>
      <c r="L50" s="45"/>
      <c r="M50" s="76"/>
    </row>
    <row r="51" spans="1:56" ht="14.25" x14ac:dyDescent="0.2">
      <c r="A51" s="40"/>
      <c r="B51" s="40"/>
      <c r="C51" s="51" t="s">
        <v>552</v>
      </c>
      <c r="D51" s="52" t="s">
        <v>551</v>
      </c>
      <c r="E51" s="53">
        <f>Source!AR30</f>
        <v>0.04</v>
      </c>
      <c r="F51" s="53">
        <f>ROUND((2)*1.15,7)</f>
        <v>2.2999999999999998</v>
      </c>
      <c r="G51" s="53">
        <f>ROUND(Source!V30, 7)</f>
        <v>0.56589199999999995</v>
      </c>
      <c r="H51" s="54"/>
      <c r="I51" s="55"/>
      <c r="J51" s="54"/>
      <c r="K51" s="55"/>
      <c r="L51" s="56"/>
      <c r="M51" s="76"/>
    </row>
    <row r="52" spans="1:56" ht="14.25" x14ac:dyDescent="0.2">
      <c r="A52" s="40"/>
      <c r="B52" s="40"/>
      <c r="C52" s="40" t="s">
        <v>553</v>
      </c>
      <c r="D52" s="41"/>
      <c r="E52" s="42"/>
      <c r="F52" s="42"/>
      <c r="G52" s="42"/>
      <c r="H52" s="44">
        <f>H46+H47</f>
        <v>107.67</v>
      </c>
      <c r="I52" s="43"/>
      <c r="J52" s="44">
        <f>J46+J47</f>
        <v>1523.29</v>
      </c>
      <c r="K52" s="43"/>
      <c r="L52" s="45">
        <f>L46+L47</f>
        <v>88834</v>
      </c>
      <c r="M52" s="76"/>
    </row>
    <row r="53" spans="1:56" ht="14.25" x14ac:dyDescent="0.2">
      <c r="A53" s="40"/>
      <c r="B53" s="40"/>
      <c r="C53" s="40" t="s">
        <v>554</v>
      </c>
      <c r="D53" s="41"/>
      <c r="E53" s="42"/>
      <c r="F53" s="42"/>
      <c r="G53" s="42"/>
      <c r="H53" s="44"/>
      <c r="I53" s="43"/>
      <c r="J53" s="44">
        <f>SUM(Q43:Q56)+SUM(V43:V56)+SUM(X43:X56)+SUM(Y43:Y56)</f>
        <v>1497.95</v>
      </c>
      <c r="K53" s="43"/>
      <c r="L53" s="45">
        <f>SUM(U43:U56)+SUM(W43:W56)+SUM(Z43:Z56)+SUM(AA43:AA56)</f>
        <v>89248</v>
      </c>
      <c r="M53" s="76"/>
    </row>
    <row r="54" spans="1:56" ht="14.25" x14ac:dyDescent="0.2">
      <c r="A54" s="40"/>
      <c r="B54" s="40" t="s">
        <v>28</v>
      </c>
      <c r="C54" s="40" t="s">
        <v>555</v>
      </c>
      <c r="D54" s="41" t="s">
        <v>556</v>
      </c>
      <c r="E54" s="42">
        <f>Source!BZ30</f>
        <v>100</v>
      </c>
      <c r="F54" s="42"/>
      <c r="G54" s="42">
        <f>Source!AT30</f>
        <v>100</v>
      </c>
      <c r="H54" s="44"/>
      <c r="I54" s="43"/>
      <c r="J54" s="44">
        <f>SUM(AG43:AG56)</f>
        <v>1497.95</v>
      </c>
      <c r="K54" s="43"/>
      <c r="L54" s="45">
        <f>SUM(AH43:AH56)</f>
        <v>89248</v>
      </c>
      <c r="M54" s="76"/>
    </row>
    <row r="55" spans="1:56" ht="14.25" x14ac:dyDescent="0.2">
      <c r="A55" s="51"/>
      <c r="B55" s="51" t="s">
        <v>29</v>
      </c>
      <c r="C55" s="51" t="s">
        <v>557</v>
      </c>
      <c r="D55" s="52" t="s">
        <v>556</v>
      </c>
      <c r="E55" s="53">
        <f>Source!CA30</f>
        <v>49</v>
      </c>
      <c r="F55" s="53"/>
      <c r="G55" s="53">
        <f>Source!AU30</f>
        <v>49</v>
      </c>
      <c r="H55" s="54"/>
      <c r="I55" s="55"/>
      <c r="J55" s="54">
        <f>SUM(AI43:AI56)</f>
        <v>734</v>
      </c>
      <c r="K55" s="55"/>
      <c r="L55" s="56">
        <f>SUM(AJ43:AJ56)</f>
        <v>43732</v>
      </c>
      <c r="M55" s="76"/>
    </row>
    <row r="56" spans="1:56" ht="15" x14ac:dyDescent="0.25">
      <c r="C56" s="96" t="s">
        <v>558</v>
      </c>
      <c r="D56" s="96"/>
      <c r="E56" s="96"/>
      <c r="F56" s="96"/>
      <c r="G56" s="96"/>
      <c r="H56" s="96"/>
      <c r="I56" s="97">
        <f>J46+J47+J54+J55</f>
        <v>3755.24</v>
      </c>
      <c r="J56" s="97"/>
      <c r="K56" s="98">
        <f>L46+L47+L54+L55</f>
        <v>221814</v>
      </c>
      <c r="L56" s="98"/>
      <c r="M56" s="76"/>
      <c r="O56" s="57">
        <f>I56</f>
        <v>3755.24</v>
      </c>
      <c r="P56" s="58">
        <f>K56</f>
        <v>221814</v>
      </c>
      <c r="Q56" s="57">
        <f>J46</f>
        <v>1491</v>
      </c>
      <c r="R56" s="57">
        <f>J46</f>
        <v>1491</v>
      </c>
      <c r="U56" s="58">
        <f>L46</f>
        <v>88834</v>
      </c>
      <c r="X56" s="57">
        <f>J48</f>
        <v>6.95</v>
      </c>
      <c r="Z56" s="58">
        <f>L48</f>
        <v>414</v>
      </c>
      <c r="AB56" s="57">
        <f>J47</f>
        <v>32.29</v>
      </c>
      <c r="AD56" s="58">
        <f>L47</f>
        <v>0</v>
      </c>
      <c r="AF56">
        <f>0</f>
        <v>0</v>
      </c>
      <c r="AN56">
        <f>IF(Source!BI30&lt;=1,J46+J47+J54+J55, 0)</f>
        <v>3755.24</v>
      </c>
      <c r="AO56">
        <f>IF(Source!BI30&lt;=1,0, 0)</f>
        <v>0</v>
      </c>
      <c r="AP56">
        <f>IF(Source!BI30&lt;=1,J47, 0)</f>
        <v>32.29</v>
      </c>
      <c r="AQ56">
        <f>IF(Source!BI30&lt;=1,J46, 0)</f>
        <v>1491</v>
      </c>
      <c r="AX56">
        <f>IF(Source!BI30=2,J46+J47+J54+J55, 0)</f>
        <v>0</v>
      </c>
      <c r="AY56">
        <f>IF(Source!BI30=2,0, 0)</f>
        <v>0</v>
      </c>
      <c r="AZ56">
        <f>IF(Source!BI30=2,J47, 0)</f>
        <v>0</v>
      </c>
      <c r="BA56">
        <f>IF(Source!BI30=2,J46, 0)</f>
        <v>0</v>
      </c>
    </row>
    <row r="57" spans="1:56" ht="14.25" x14ac:dyDescent="0.2">
      <c r="A57" s="40">
        <v>2</v>
      </c>
      <c r="B57" s="40" t="str">
        <f>Source!F32</f>
        <v>14.3.02.05-0201</v>
      </c>
      <c r="C57" s="40" t="str">
        <f>Source!G32</f>
        <v>Краски силикатные</v>
      </c>
      <c r="D57" s="41" t="str">
        <f>Source!H32</f>
        <v>кг</v>
      </c>
      <c r="E57" s="42">
        <f>Source!K32</f>
        <v>369.06</v>
      </c>
      <c r="F57" s="42"/>
      <c r="G57" s="42">
        <f>Source!I32</f>
        <v>369.06</v>
      </c>
      <c r="H57" s="44">
        <f>Source!AL32</f>
        <v>37.81</v>
      </c>
      <c r="I57" s="43"/>
      <c r="J57" s="44">
        <f>ROUND(Source!AC32*Source!I32, 2)</f>
        <v>13954.16</v>
      </c>
      <c r="K57" s="43"/>
      <c r="L57" s="45"/>
      <c r="M57" s="76"/>
      <c r="AG57">
        <f>Source!X32</f>
        <v>0</v>
      </c>
      <c r="AH57">
        <f>Source!HK32</f>
        <v>0</v>
      </c>
      <c r="AI57">
        <f>Source!Y32</f>
        <v>0</v>
      </c>
      <c r="AJ57">
        <f>Source!HL32</f>
        <v>0</v>
      </c>
      <c r="AS57">
        <f>IF(Source!BI32&lt;=1,AH57, 0)</f>
        <v>0</v>
      </c>
      <c r="AT57">
        <f>IF(Source!BI32&lt;=1,AJ57, 0)</f>
        <v>0</v>
      </c>
      <c r="BC57">
        <f>IF(Source!BI32=2,AH57, 0)</f>
        <v>0</v>
      </c>
      <c r="BD57">
        <f>IF(Source!BI32=2,AJ57, 0)</f>
        <v>0</v>
      </c>
    </row>
    <row r="58" spans="1:56" x14ac:dyDescent="0.2">
      <c r="A58" s="60"/>
      <c r="B58" s="60"/>
      <c r="C58" s="61" t="str">
        <f>"Объем: "&amp;Source!I32&amp;"=184,53*"&amp;"2"</f>
        <v>Объем: 369,06=184,53*2</v>
      </c>
      <c r="D58" s="60"/>
      <c r="E58" s="60"/>
      <c r="F58" s="60"/>
      <c r="G58" s="60"/>
      <c r="H58" s="60"/>
      <c r="I58" s="60"/>
      <c r="J58" s="60"/>
      <c r="K58" s="60"/>
      <c r="L58" s="60"/>
      <c r="M58" s="76"/>
    </row>
    <row r="59" spans="1:56" ht="15" x14ac:dyDescent="0.25">
      <c r="C59" s="96" t="s">
        <v>558</v>
      </c>
      <c r="D59" s="96"/>
      <c r="E59" s="96"/>
      <c r="F59" s="96"/>
      <c r="G59" s="96"/>
      <c r="H59" s="96"/>
      <c r="I59" s="97">
        <f>J57</f>
        <v>13954.16</v>
      </c>
      <c r="J59" s="97"/>
      <c r="M59" s="76"/>
      <c r="O59" s="57">
        <f>I59</f>
        <v>13954.16</v>
      </c>
      <c r="P59">
        <f>K59</f>
        <v>0</v>
      </c>
      <c r="Q59">
        <f>0</f>
        <v>0</v>
      </c>
      <c r="R59">
        <f>0</f>
        <v>0</v>
      </c>
      <c r="U59">
        <f>0</f>
        <v>0</v>
      </c>
      <c r="X59">
        <f>0</f>
        <v>0</v>
      </c>
      <c r="Z59">
        <f>0</f>
        <v>0</v>
      </c>
      <c r="AB59">
        <f>0</f>
        <v>0</v>
      </c>
      <c r="AD59">
        <f>0</f>
        <v>0</v>
      </c>
      <c r="AF59" s="57">
        <f>J57</f>
        <v>13954.16</v>
      </c>
      <c r="AN59">
        <f>IF(Source!BI32&lt;=1,J57, 0)</f>
        <v>13954.16</v>
      </c>
      <c r="AO59">
        <f>IF(Source!BI32&lt;=1,J57, 0)</f>
        <v>13954.16</v>
      </c>
      <c r="AP59">
        <f>IF(Source!BI32&lt;=1,0, 0)</f>
        <v>0</v>
      </c>
      <c r="AQ59">
        <f>IF(Source!BI32&lt;=1,0, 0)</f>
        <v>0</v>
      </c>
      <c r="AX59">
        <f>IF(Source!BI32=2,J57, 0)</f>
        <v>0</v>
      </c>
      <c r="AY59">
        <f>IF(Source!BI32=2,J57, 0)</f>
        <v>0</v>
      </c>
      <c r="AZ59">
        <f>IF(Source!BI32=2,0, 0)</f>
        <v>0</v>
      </c>
      <c r="BA59">
        <f>IF(Source!BI32=2,0, 0)</f>
        <v>0</v>
      </c>
    </row>
    <row r="60" spans="1:56" ht="14.25" x14ac:dyDescent="0.2">
      <c r="C60" s="39" t="str">
        <f>Source!G33</f>
        <v>Стены кирпичные</v>
      </c>
      <c r="M60" s="76"/>
    </row>
    <row r="61" spans="1:56" ht="133.5" x14ac:dyDescent="0.2">
      <c r="A61" s="40">
        <v>3</v>
      </c>
      <c r="B61" s="40" t="str">
        <f>Source!F35</f>
        <v>15-02-016-03</v>
      </c>
      <c r="C61" s="40" t="s">
        <v>559</v>
      </c>
      <c r="D61" s="41" t="str">
        <f>Source!H35</f>
        <v>100 м2</v>
      </c>
      <c r="E61" s="42">
        <f>Source!K35</f>
        <v>39.2224</v>
      </c>
      <c r="F61" s="42"/>
      <c r="G61" s="42">
        <f>Source!I35</f>
        <v>39.2224</v>
      </c>
      <c r="H61" s="44"/>
      <c r="I61" s="43"/>
      <c r="J61" s="44"/>
      <c r="K61" s="43"/>
      <c r="L61" s="45"/>
      <c r="M61" s="76"/>
      <c r="AG61">
        <f>Source!X35</f>
        <v>33775.980000000003</v>
      </c>
      <c r="AH61">
        <f>Source!HK35</f>
        <v>2012372</v>
      </c>
      <c r="AI61">
        <f>Source!Y35</f>
        <v>16550.23</v>
      </c>
      <c r="AJ61">
        <f>Source!HL35</f>
        <v>986062</v>
      </c>
      <c r="AS61">
        <f>IF(Source!BI35&lt;=1,AH61, 0)</f>
        <v>2012372</v>
      </c>
      <c r="AT61">
        <f>IF(Source!BI35&lt;=1,AJ61, 0)</f>
        <v>986062</v>
      </c>
      <c r="BC61">
        <f>IF(Source!BI35=2,AH61, 0)</f>
        <v>0</v>
      </c>
      <c r="BD61">
        <f>IF(Source!BI35=2,AJ61, 0)</f>
        <v>0</v>
      </c>
    </row>
    <row r="62" spans="1:56" ht="38.25" x14ac:dyDescent="0.2">
      <c r="B62" s="46" t="str">
        <f>Source!EO35</f>
        <v>Поправка: Мет.421/пр 04.08.20 Пр.10 Т.1 п. 2</v>
      </c>
      <c r="C62" s="82" t="str">
        <f>Source!CN35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62" s="82"/>
      <c r="E62" s="82"/>
      <c r="F62" s="82"/>
      <c r="G62" s="82"/>
      <c r="H62" s="82"/>
      <c r="I62" s="82"/>
      <c r="J62" s="82"/>
      <c r="K62" s="82"/>
      <c r="L62" s="82"/>
      <c r="M62" s="76"/>
    </row>
    <row r="63" spans="1:56" x14ac:dyDescent="0.2">
      <c r="C63" s="47" t="str">
        <f>"Объем: "&amp;Source!I35&amp;"=(3792,24+"&amp;"130)/"&amp;"100"</f>
        <v>Объем: 39,2224=(3792,24+130)/100</v>
      </c>
      <c r="M63" s="76"/>
    </row>
    <row r="64" spans="1:56" ht="14.25" x14ac:dyDescent="0.2">
      <c r="A64" s="40"/>
      <c r="B64" s="48">
        <v>1</v>
      </c>
      <c r="C64" s="40" t="s">
        <v>547</v>
      </c>
      <c r="D64" s="41"/>
      <c r="E64" s="42"/>
      <c r="F64" s="42"/>
      <c r="G64" s="42"/>
      <c r="H64" s="44">
        <f>Source!AO35</f>
        <v>695.6</v>
      </c>
      <c r="I64" s="43">
        <f>ROUND(1.15,7)</f>
        <v>1.1499999999999999</v>
      </c>
      <c r="J64" s="44">
        <f>ROUND(Source!AF35*Source!I35, 2)</f>
        <v>31375.57</v>
      </c>
      <c r="K64" s="43">
        <f>IF(Source!BA35&lt;&gt; 0, Source!BA35, 1)</f>
        <v>59.58</v>
      </c>
      <c r="L64" s="45">
        <f>Source!HJ35</f>
        <v>1869356</v>
      </c>
      <c r="M64" s="76"/>
    </row>
    <row r="65" spans="1:56" ht="14.25" x14ac:dyDescent="0.2">
      <c r="A65" s="40"/>
      <c r="B65" s="48">
        <v>3</v>
      </c>
      <c r="C65" s="40" t="s">
        <v>548</v>
      </c>
      <c r="D65" s="41"/>
      <c r="E65" s="42"/>
      <c r="F65" s="42"/>
      <c r="G65" s="42"/>
      <c r="H65" s="44">
        <f>Source!AM35</f>
        <v>92.77</v>
      </c>
      <c r="I65" s="43">
        <f>ROUND(1.15,7)</f>
        <v>1.1499999999999999</v>
      </c>
      <c r="J65" s="44">
        <f>ROUND(Source!AD35*Source!I35, 2)</f>
        <v>4184.25</v>
      </c>
      <c r="K65" s="43"/>
      <c r="L65" s="45"/>
      <c r="M65" s="76"/>
    </row>
    <row r="66" spans="1:56" ht="14.25" x14ac:dyDescent="0.2">
      <c r="A66" s="40"/>
      <c r="B66" s="48">
        <v>2</v>
      </c>
      <c r="C66" s="40" t="s">
        <v>549</v>
      </c>
      <c r="D66" s="41"/>
      <c r="E66" s="42"/>
      <c r="F66" s="42"/>
      <c r="G66" s="42"/>
      <c r="H66" s="44">
        <f>Source!AN35</f>
        <v>53.22</v>
      </c>
      <c r="I66" s="43">
        <f>ROUND(1.15,7)</f>
        <v>1.1499999999999999</v>
      </c>
      <c r="J66" s="49">
        <f>ROUND(Source!AE35*Source!I35, 2)</f>
        <v>2400.41</v>
      </c>
      <c r="K66" s="43">
        <f>IF(Source!BS35&lt;&gt; 0, Source!BS35, 1)</f>
        <v>59.58</v>
      </c>
      <c r="L66" s="50">
        <f>Source!HI35</f>
        <v>143016</v>
      </c>
      <c r="M66" s="76"/>
    </row>
    <row r="67" spans="1:56" ht="14.25" x14ac:dyDescent="0.2">
      <c r="A67" s="40"/>
      <c r="B67" s="48">
        <v>4</v>
      </c>
      <c r="C67" s="40" t="s">
        <v>560</v>
      </c>
      <c r="D67" s="41"/>
      <c r="E67" s="42"/>
      <c r="F67" s="42"/>
      <c r="G67" s="42"/>
      <c r="H67" s="44">
        <f>Source!AL35</f>
        <v>1130.4000000000001</v>
      </c>
      <c r="I67" s="43"/>
      <c r="J67" s="44">
        <f>ROUND(Source!AC35*Source!I35, 2)</f>
        <v>44337</v>
      </c>
      <c r="K67" s="43"/>
      <c r="L67" s="45"/>
      <c r="M67" s="76"/>
    </row>
    <row r="68" spans="1:56" ht="14.25" x14ac:dyDescent="0.2">
      <c r="A68" s="40"/>
      <c r="B68" s="40"/>
      <c r="C68" s="40" t="s">
        <v>550</v>
      </c>
      <c r="D68" s="41" t="s">
        <v>551</v>
      </c>
      <c r="E68" s="42">
        <f>Source!AQ35</f>
        <v>74</v>
      </c>
      <c r="F68" s="42">
        <f>ROUND(1.15,7)</f>
        <v>1.1499999999999999</v>
      </c>
      <c r="G68" s="42">
        <f>ROUND(Source!U35, 7)</f>
        <v>3337.8262399999999</v>
      </c>
      <c r="H68" s="44"/>
      <c r="I68" s="43"/>
      <c r="J68" s="44"/>
      <c r="K68" s="43"/>
      <c r="L68" s="45"/>
      <c r="M68" s="76"/>
    </row>
    <row r="69" spans="1:56" ht="14.25" x14ac:dyDescent="0.2">
      <c r="A69" s="40"/>
      <c r="B69" s="40"/>
      <c r="C69" s="51" t="s">
        <v>552</v>
      </c>
      <c r="D69" s="52" t="s">
        <v>551</v>
      </c>
      <c r="E69" s="53">
        <f>Source!AR35</f>
        <v>5.54</v>
      </c>
      <c r="F69" s="53">
        <f>ROUND(1.15,7)</f>
        <v>1.1499999999999999</v>
      </c>
      <c r="G69" s="53">
        <f>ROUND(Source!V35, 7)</f>
        <v>249.8859104</v>
      </c>
      <c r="H69" s="54"/>
      <c r="I69" s="55"/>
      <c r="J69" s="54"/>
      <c r="K69" s="55"/>
      <c r="L69" s="56"/>
      <c r="M69" s="76"/>
    </row>
    <row r="70" spans="1:56" ht="14.25" x14ac:dyDescent="0.2">
      <c r="A70" s="40"/>
      <c r="B70" s="40"/>
      <c r="C70" s="40" t="s">
        <v>553</v>
      </c>
      <c r="D70" s="41"/>
      <c r="E70" s="42"/>
      <c r="F70" s="42"/>
      <c r="G70" s="42"/>
      <c r="H70" s="44">
        <f>H64+H65+H67</f>
        <v>1918.77</v>
      </c>
      <c r="I70" s="43"/>
      <c r="J70" s="44">
        <f>J64+J65+J67</f>
        <v>79896.820000000007</v>
      </c>
      <c r="K70" s="43"/>
      <c r="L70" s="45">
        <f>L64+L65+L67</f>
        <v>1869356</v>
      </c>
      <c r="M70" s="76"/>
    </row>
    <row r="71" spans="1:56" ht="14.25" x14ac:dyDescent="0.2">
      <c r="A71" s="40"/>
      <c r="B71" s="40"/>
      <c r="C71" s="40" t="s">
        <v>554</v>
      </c>
      <c r="D71" s="41"/>
      <c r="E71" s="42"/>
      <c r="F71" s="42"/>
      <c r="G71" s="42"/>
      <c r="H71" s="44"/>
      <c r="I71" s="43"/>
      <c r="J71" s="44">
        <f>SUM(Q61:Q74)+SUM(V61:V74)+SUM(X61:X74)+SUM(Y61:Y74)</f>
        <v>33775.979999999996</v>
      </c>
      <c r="K71" s="43"/>
      <c r="L71" s="45">
        <f>SUM(U61:U74)+SUM(W61:W74)+SUM(Z61:Z74)+SUM(AA61:AA74)</f>
        <v>2012372</v>
      </c>
      <c r="M71" s="76"/>
    </row>
    <row r="72" spans="1:56" ht="14.25" x14ac:dyDescent="0.2">
      <c r="A72" s="40"/>
      <c r="B72" s="40" t="s">
        <v>28</v>
      </c>
      <c r="C72" s="40" t="s">
        <v>555</v>
      </c>
      <c r="D72" s="41" t="s">
        <v>556</v>
      </c>
      <c r="E72" s="42">
        <f>Source!BZ35</f>
        <v>100</v>
      </c>
      <c r="F72" s="42"/>
      <c r="G72" s="42">
        <f>Source!AT35</f>
        <v>100</v>
      </c>
      <c r="H72" s="44"/>
      <c r="I72" s="43"/>
      <c r="J72" s="44">
        <f>SUM(AG61:AG74)</f>
        <v>33775.980000000003</v>
      </c>
      <c r="K72" s="43"/>
      <c r="L72" s="45">
        <f>SUM(AH61:AH74)</f>
        <v>2012372</v>
      </c>
      <c r="M72" s="76"/>
    </row>
    <row r="73" spans="1:56" ht="14.25" x14ac:dyDescent="0.2">
      <c r="A73" s="51"/>
      <c r="B73" s="51" t="s">
        <v>29</v>
      </c>
      <c r="C73" s="51" t="s">
        <v>557</v>
      </c>
      <c r="D73" s="52" t="s">
        <v>556</v>
      </c>
      <c r="E73" s="53">
        <f>Source!CA35</f>
        <v>49</v>
      </c>
      <c r="F73" s="53"/>
      <c r="G73" s="53">
        <f>Source!AU35</f>
        <v>49</v>
      </c>
      <c r="H73" s="54"/>
      <c r="I73" s="55"/>
      <c r="J73" s="54">
        <f>SUM(AI61:AI74)</f>
        <v>16550.23</v>
      </c>
      <c r="K73" s="55"/>
      <c r="L73" s="56">
        <f>SUM(AJ61:AJ74)</f>
        <v>986062</v>
      </c>
      <c r="M73" s="76"/>
    </row>
    <row r="74" spans="1:56" ht="15" x14ac:dyDescent="0.25">
      <c r="C74" s="96" t="s">
        <v>558</v>
      </c>
      <c r="D74" s="96"/>
      <c r="E74" s="96"/>
      <c r="F74" s="96"/>
      <c r="G74" s="96"/>
      <c r="H74" s="96"/>
      <c r="I74" s="97">
        <f>J64+J65+J67+J72+J73</f>
        <v>130223.03000000001</v>
      </c>
      <c r="J74" s="97"/>
      <c r="K74" s="98">
        <f>L64+L65+L67+L72+L73</f>
        <v>4867790</v>
      </c>
      <c r="L74" s="98"/>
      <c r="M74" s="76"/>
      <c r="O74" s="57">
        <f>I74</f>
        <v>130223.03000000001</v>
      </c>
      <c r="P74" s="58">
        <f>K74</f>
        <v>4867790</v>
      </c>
      <c r="Q74" s="57">
        <f>J64</f>
        <v>31375.57</v>
      </c>
      <c r="R74" s="57">
        <f>J64</f>
        <v>31375.57</v>
      </c>
      <c r="U74" s="58">
        <f>L64</f>
        <v>1869356</v>
      </c>
      <c r="X74" s="57">
        <f>J66</f>
        <v>2400.41</v>
      </c>
      <c r="Z74" s="58">
        <f>L66</f>
        <v>143016</v>
      </c>
      <c r="AB74" s="57">
        <f>J65</f>
        <v>4184.25</v>
      </c>
      <c r="AD74" s="58">
        <f>L65</f>
        <v>0</v>
      </c>
      <c r="AF74" s="57">
        <f>J67</f>
        <v>44337</v>
      </c>
      <c r="AN74">
        <f>IF(Source!BI35&lt;=1,J64+J65+J67+J72+J73, 0)</f>
        <v>130223.03000000001</v>
      </c>
      <c r="AO74">
        <f>IF(Source!BI35&lt;=1,J67, 0)</f>
        <v>44337</v>
      </c>
      <c r="AP74">
        <f>IF(Source!BI35&lt;=1,J65, 0)</f>
        <v>4184.25</v>
      </c>
      <c r="AQ74">
        <f>IF(Source!BI35&lt;=1,J64, 0)</f>
        <v>31375.57</v>
      </c>
      <c r="AX74">
        <f>IF(Source!BI35=2,J64+J65+J67+J72+J73, 0)</f>
        <v>0</v>
      </c>
      <c r="AY74">
        <f>IF(Source!BI35=2,J67, 0)</f>
        <v>0</v>
      </c>
      <c r="AZ74">
        <f>IF(Source!BI35=2,J65, 0)</f>
        <v>0</v>
      </c>
      <c r="BA74">
        <f>IF(Source!BI35=2,J64, 0)</f>
        <v>0</v>
      </c>
    </row>
    <row r="75" spans="1:56" ht="71.25" x14ac:dyDescent="0.2">
      <c r="A75" s="40">
        <v>4</v>
      </c>
      <c r="B75" s="40" t="str">
        <f>Source!F37</f>
        <v>15-04-005-05</v>
      </c>
      <c r="C75" s="40" t="str">
        <f>Source!G37</f>
        <v>Окраска поливинилацетатными водоэмульсионными составами улучшенная: по сборным конструкциям стен, подготовленным под окраску</v>
      </c>
      <c r="D75" s="41" t="str">
        <f>Source!H37</f>
        <v>100 м2</v>
      </c>
      <c r="E75" s="42">
        <f>Source!K37</f>
        <v>39.2224</v>
      </c>
      <c r="F75" s="42"/>
      <c r="G75" s="42">
        <f>Source!I37</f>
        <v>39.2224</v>
      </c>
      <c r="H75" s="44"/>
      <c r="I75" s="43"/>
      <c r="J75" s="44"/>
      <c r="K75" s="43"/>
      <c r="L75" s="45"/>
      <c r="M75" s="76"/>
      <c r="AG75">
        <f>Source!X37</f>
        <v>8178.26</v>
      </c>
      <c r="AH75">
        <f>Source!HK37</f>
        <v>487261</v>
      </c>
      <c r="AI75">
        <f>Source!Y37</f>
        <v>4007.35</v>
      </c>
      <c r="AJ75">
        <f>Source!HL37</f>
        <v>238758</v>
      </c>
      <c r="AS75">
        <f>IF(Source!BI37&lt;=1,AH75, 0)</f>
        <v>487261</v>
      </c>
      <c r="AT75">
        <f>IF(Source!BI37&lt;=1,AJ75, 0)</f>
        <v>238758</v>
      </c>
      <c r="BC75">
        <f>IF(Source!BI37=2,AH75, 0)</f>
        <v>0</v>
      </c>
      <c r="BD75">
        <f>IF(Source!BI37=2,AJ75, 0)</f>
        <v>0</v>
      </c>
    </row>
    <row r="76" spans="1:56" x14ac:dyDescent="0.2">
      <c r="C76" s="47" t="str">
        <f>"Объем: "&amp;Source!I37&amp;"=(3792,24+"&amp;"130)/"&amp;"100"</f>
        <v>Объем: 39,2224=(3792,24+130)/100</v>
      </c>
      <c r="M76" s="76"/>
    </row>
    <row r="77" spans="1:56" ht="14.25" x14ac:dyDescent="0.2">
      <c r="A77" s="40"/>
      <c r="B77" s="48">
        <v>1</v>
      </c>
      <c r="C77" s="40" t="s">
        <v>547</v>
      </c>
      <c r="D77" s="41"/>
      <c r="E77" s="42"/>
      <c r="F77" s="42"/>
      <c r="G77" s="42"/>
      <c r="H77" s="44">
        <f>Source!AO37</f>
        <v>207.21</v>
      </c>
      <c r="I77" s="43"/>
      <c r="J77" s="44">
        <f>ROUND(Source!AF37*Source!I37, 2)</f>
        <v>8127.27</v>
      </c>
      <c r="K77" s="43">
        <f>IF(Source!BA37&lt;&gt; 0, Source!BA37, 1)</f>
        <v>59.58</v>
      </c>
      <c r="L77" s="45">
        <f>Source!HJ37</f>
        <v>484223</v>
      </c>
      <c r="M77" s="76"/>
    </row>
    <row r="78" spans="1:56" ht="14.25" x14ac:dyDescent="0.2">
      <c r="A78" s="40"/>
      <c r="B78" s="48">
        <v>3</v>
      </c>
      <c r="C78" s="40" t="s">
        <v>548</v>
      </c>
      <c r="D78" s="41"/>
      <c r="E78" s="42"/>
      <c r="F78" s="42"/>
      <c r="G78" s="42"/>
      <c r="H78" s="44">
        <f>Source!AM37</f>
        <v>6.88</v>
      </c>
      <c r="I78" s="43"/>
      <c r="J78" s="44">
        <f>ROUND(Source!AD37*Source!I37, 2)</f>
        <v>269.85000000000002</v>
      </c>
      <c r="K78" s="43"/>
      <c r="L78" s="45"/>
      <c r="M78" s="76"/>
    </row>
    <row r="79" spans="1:56" ht="14.25" x14ac:dyDescent="0.2">
      <c r="A79" s="40"/>
      <c r="B79" s="48">
        <v>2</v>
      </c>
      <c r="C79" s="40" t="s">
        <v>549</v>
      </c>
      <c r="D79" s="41"/>
      <c r="E79" s="42"/>
      <c r="F79" s="42"/>
      <c r="G79" s="42"/>
      <c r="H79" s="44">
        <f>Source!AN37</f>
        <v>1.3</v>
      </c>
      <c r="I79" s="43"/>
      <c r="J79" s="49">
        <f>ROUND(Source!AE37*Source!I37, 2)</f>
        <v>50.99</v>
      </c>
      <c r="K79" s="43">
        <f>IF(Source!BS37&lt;&gt; 0, Source!BS37, 1)</f>
        <v>59.58</v>
      </c>
      <c r="L79" s="50">
        <f>Source!HI37</f>
        <v>3038</v>
      </c>
      <c r="M79" s="76"/>
    </row>
    <row r="80" spans="1:56" ht="14.25" x14ac:dyDescent="0.2">
      <c r="A80" s="40"/>
      <c r="B80" s="48">
        <v>4</v>
      </c>
      <c r="C80" s="40" t="s">
        <v>560</v>
      </c>
      <c r="D80" s="41"/>
      <c r="E80" s="42"/>
      <c r="F80" s="42"/>
      <c r="G80" s="42"/>
      <c r="H80" s="44">
        <f>Source!AL37</f>
        <v>82.78</v>
      </c>
      <c r="I80" s="43"/>
      <c r="J80" s="44">
        <f>ROUND(Source!AC37*Source!I37, 2)</f>
        <v>3246.83</v>
      </c>
      <c r="K80" s="43"/>
      <c r="L80" s="45"/>
      <c r="M80" s="76"/>
    </row>
    <row r="81" spans="1:56" ht="14.25" x14ac:dyDescent="0.2">
      <c r="A81" s="40"/>
      <c r="B81" s="40" t="str">
        <f>EtalonRes!I41</f>
        <v>14.3.02.01</v>
      </c>
      <c r="C81" s="40" t="str">
        <f>EtalonRes!K41</f>
        <v>Краска водоэмульсионная</v>
      </c>
      <c r="D81" s="41" t="str">
        <f>EtalonRes!O41</f>
        <v>т</v>
      </c>
      <c r="E81" s="42">
        <f>EtalonRes!X41</f>
        <v>6.3E-2</v>
      </c>
      <c r="F81" s="42"/>
      <c r="G81" s="42">
        <f>ROUND(EtalonRes!AG41*Source!I37, 7)</f>
        <v>2.4710112</v>
      </c>
      <c r="H81" s="44"/>
      <c r="I81" s="43"/>
      <c r="J81" s="44"/>
      <c r="K81" s="43"/>
      <c r="L81" s="45"/>
      <c r="M81" s="76"/>
    </row>
    <row r="82" spans="1:56" ht="14.25" x14ac:dyDescent="0.2">
      <c r="A82" s="40"/>
      <c r="B82" s="40"/>
      <c r="C82" s="40" t="s">
        <v>550</v>
      </c>
      <c r="D82" s="41" t="s">
        <v>551</v>
      </c>
      <c r="E82" s="42">
        <f>Source!AQ37</f>
        <v>23.1</v>
      </c>
      <c r="F82" s="42"/>
      <c r="G82" s="42">
        <f>ROUND(Source!U37, 7)</f>
        <v>906.03743999999995</v>
      </c>
      <c r="H82" s="44"/>
      <c r="I82" s="43"/>
      <c r="J82" s="44"/>
      <c r="K82" s="43"/>
      <c r="L82" s="45"/>
      <c r="M82" s="76"/>
    </row>
    <row r="83" spans="1:56" ht="14.25" x14ac:dyDescent="0.2">
      <c r="A83" s="40"/>
      <c r="B83" s="40"/>
      <c r="C83" s="51" t="s">
        <v>552</v>
      </c>
      <c r="D83" s="52" t="s">
        <v>551</v>
      </c>
      <c r="E83" s="53">
        <f>Source!AR37</f>
        <v>0.11</v>
      </c>
      <c r="F83" s="53"/>
      <c r="G83" s="53">
        <f>ROUND(Source!V37, 7)</f>
        <v>4.3144640000000001</v>
      </c>
      <c r="H83" s="54"/>
      <c r="I83" s="55"/>
      <c r="J83" s="54"/>
      <c r="K83" s="55"/>
      <c r="L83" s="56"/>
      <c r="M83" s="76"/>
    </row>
    <row r="84" spans="1:56" ht="14.25" x14ac:dyDescent="0.2">
      <c r="A84" s="40"/>
      <c r="B84" s="40"/>
      <c r="C84" s="40" t="s">
        <v>553</v>
      </c>
      <c r="D84" s="41"/>
      <c r="E84" s="42"/>
      <c r="F84" s="42"/>
      <c r="G84" s="42"/>
      <c r="H84" s="44">
        <f>H77+H78+H80</f>
        <v>296.87</v>
      </c>
      <c r="I84" s="43"/>
      <c r="J84" s="44">
        <f>J77+J78+J80</f>
        <v>11643.95</v>
      </c>
      <c r="K84" s="43"/>
      <c r="L84" s="45">
        <f>L77+L78+L80</f>
        <v>484223</v>
      </c>
      <c r="M84" s="76"/>
    </row>
    <row r="85" spans="1:56" ht="14.25" x14ac:dyDescent="0.2">
      <c r="A85" s="40"/>
      <c r="B85" s="40"/>
      <c r="C85" s="40" t="s">
        <v>554</v>
      </c>
      <c r="D85" s="41"/>
      <c r="E85" s="42"/>
      <c r="F85" s="42"/>
      <c r="G85" s="42"/>
      <c r="H85" s="44"/>
      <c r="I85" s="43"/>
      <c r="J85" s="44">
        <f>SUM(Q75:Q88)+SUM(V75:V88)+SUM(X75:X88)+SUM(Y75:Y88)</f>
        <v>8178.26</v>
      </c>
      <c r="K85" s="43"/>
      <c r="L85" s="45">
        <f>SUM(U75:U88)+SUM(W75:W88)+SUM(Z75:Z88)+SUM(AA75:AA88)</f>
        <v>487261</v>
      </c>
      <c r="M85" s="76"/>
    </row>
    <row r="86" spans="1:56" ht="14.25" x14ac:dyDescent="0.2">
      <c r="A86" s="40"/>
      <c r="B86" s="40" t="s">
        <v>28</v>
      </c>
      <c r="C86" s="40" t="s">
        <v>555</v>
      </c>
      <c r="D86" s="41" t="s">
        <v>556</v>
      </c>
      <c r="E86" s="42">
        <f>Source!BZ37</f>
        <v>100</v>
      </c>
      <c r="F86" s="42"/>
      <c r="G86" s="42">
        <f>Source!AT37</f>
        <v>100</v>
      </c>
      <c r="H86" s="44"/>
      <c r="I86" s="43"/>
      <c r="J86" s="44">
        <f>SUM(AG75:AG88)</f>
        <v>8178.26</v>
      </c>
      <c r="K86" s="43"/>
      <c r="L86" s="45">
        <f>SUM(AH75:AH88)</f>
        <v>487261</v>
      </c>
      <c r="M86" s="76"/>
    </row>
    <row r="87" spans="1:56" ht="14.25" x14ac:dyDescent="0.2">
      <c r="A87" s="51"/>
      <c r="B87" s="51" t="s">
        <v>29</v>
      </c>
      <c r="C87" s="51" t="s">
        <v>557</v>
      </c>
      <c r="D87" s="52" t="s">
        <v>556</v>
      </c>
      <c r="E87" s="53">
        <f>Source!CA37</f>
        <v>49</v>
      </c>
      <c r="F87" s="53"/>
      <c r="G87" s="53">
        <f>Source!AU37</f>
        <v>49</v>
      </c>
      <c r="H87" s="54"/>
      <c r="I87" s="55"/>
      <c r="J87" s="54">
        <f>SUM(AI75:AI88)</f>
        <v>4007.35</v>
      </c>
      <c r="K87" s="55"/>
      <c r="L87" s="56">
        <f>SUM(AJ75:AJ88)</f>
        <v>238758</v>
      </c>
      <c r="M87" s="76"/>
    </row>
    <row r="88" spans="1:56" ht="15" x14ac:dyDescent="0.25">
      <c r="C88" s="96" t="s">
        <v>558</v>
      </c>
      <c r="D88" s="96"/>
      <c r="E88" s="96"/>
      <c r="F88" s="96"/>
      <c r="G88" s="96"/>
      <c r="H88" s="96"/>
      <c r="I88" s="97">
        <f>J77+J78+J80+J86+J87</f>
        <v>23829.559999999998</v>
      </c>
      <c r="J88" s="97"/>
      <c r="K88" s="98">
        <f>L77+L78+L80+L86+L87</f>
        <v>1210242</v>
      </c>
      <c r="L88" s="98"/>
      <c r="M88" s="76"/>
      <c r="O88" s="57">
        <f>I88</f>
        <v>23829.559999999998</v>
      </c>
      <c r="P88" s="58">
        <f>K88</f>
        <v>1210242</v>
      </c>
      <c r="Q88" s="57">
        <f>J77</f>
        <v>8127.27</v>
      </c>
      <c r="R88" s="57">
        <f>J77</f>
        <v>8127.27</v>
      </c>
      <c r="U88" s="58">
        <f>L77</f>
        <v>484223</v>
      </c>
      <c r="X88" s="57">
        <f>J79</f>
        <v>50.99</v>
      </c>
      <c r="Z88" s="58">
        <f>L79</f>
        <v>3038</v>
      </c>
      <c r="AB88" s="57">
        <f>J78</f>
        <v>269.85000000000002</v>
      </c>
      <c r="AD88" s="58">
        <f>L78</f>
        <v>0</v>
      </c>
      <c r="AF88" s="57">
        <f>J80</f>
        <v>3246.83</v>
      </c>
      <c r="AN88">
        <f>IF(Source!BI37&lt;=1,J77+J78+J80+J86+J87, 0)</f>
        <v>23829.559999999998</v>
      </c>
      <c r="AO88">
        <f>IF(Source!BI37&lt;=1,J80, 0)</f>
        <v>3246.83</v>
      </c>
      <c r="AP88">
        <f>IF(Source!BI37&lt;=1,J78, 0)</f>
        <v>269.85000000000002</v>
      </c>
      <c r="AQ88">
        <f>IF(Source!BI37&lt;=1,J77, 0)</f>
        <v>8127.27</v>
      </c>
      <c r="AX88">
        <f>IF(Source!BI37=2,J77+J78+J80+J86+J87, 0)</f>
        <v>0</v>
      </c>
      <c r="AY88">
        <f>IF(Source!BI37=2,J80, 0)</f>
        <v>0</v>
      </c>
      <c r="AZ88">
        <f>IF(Source!BI37=2,J78, 0)</f>
        <v>0</v>
      </c>
      <c r="BA88">
        <f>IF(Source!BI37=2,J77, 0)</f>
        <v>0</v>
      </c>
    </row>
    <row r="89" spans="1:56" ht="42.75" x14ac:dyDescent="0.2">
      <c r="A89" s="51">
        <v>5</v>
      </c>
      <c r="B89" s="51" t="str">
        <f>Source!F39</f>
        <v>14.3.02.03-0021</v>
      </c>
      <c r="C89" s="51" t="str">
        <f>Source!G39</f>
        <v>Краска водно-дисперсионная поливинилацетатная ВД-ВА-27А, ВД-ВА-224 белая</v>
      </c>
      <c r="D89" s="52" t="str">
        <f>Source!H39</f>
        <v>т</v>
      </c>
      <c r="E89" s="53">
        <f>Source!K39</f>
        <v>2.4710000000000001</v>
      </c>
      <c r="F89" s="53"/>
      <c r="G89" s="53">
        <f>Source!I39</f>
        <v>2.4710000000000001</v>
      </c>
      <c r="H89" s="54">
        <f>Source!AL39</f>
        <v>17775.04</v>
      </c>
      <c r="I89" s="55"/>
      <c r="J89" s="54">
        <f>ROUND(Source!AC39*Source!I39, 2)</f>
        <v>43922.12</v>
      </c>
      <c r="K89" s="55"/>
      <c r="L89" s="56"/>
      <c r="M89" s="76"/>
      <c r="AG89">
        <f>Source!X39</f>
        <v>0</v>
      </c>
      <c r="AH89">
        <f>Source!HK39</f>
        <v>0</v>
      </c>
      <c r="AI89">
        <f>Source!Y39</f>
        <v>0</v>
      </c>
      <c r="AJ89">
        <f>Source!HL39</f>
        <v>0</v>
      </c>
      <c r="AS89">
        <f>IF(Source!BI39&lt;=1,AH89, 0)</f>
        <v>0</v>
      </c>
      <c r="AT89">
        <f>IF(Source!BI39&lt;=1,AJ89, 0)</f>
        <v>0</v>
      </c>
      <c r="BC89">
        <f>IF(Source!BI39=2,AH89, 0)</f>
        <v>0</v>
      </c>
      <c r="BD89">
        <f>IF(Source!BI39=2,AJ89, 0)</f>
        <v>0</v>
      </c>
    </row>
    <row r="90" spans="1:56" ht="15" x14ac:dyDescent="0.25">
      <c r="C90" s="96" t="s">
        <v>558</v>
      </c>
      <c r="D90" s="96"/>
      <c r="E90" s="96"/>
      <c r="F90" s="96"/>
      <c r="G90" s="96"/>
      <c r="H90" s="96"/>
      <c r="I90" s="97">
        <f>J89</f>
        <v>43922.12</v>
      </c>
      <c r="J90" s="97"/>
      <c r="M90" s="76"/>
      <c r="O90" s="57">
        <f>I90</f>
        <v>43922.12</v>
      </c>
      <c r="P90">
        <f>K90</f>
        <v>0</v>
      </c>
      <c r="Q90">
        <f>0</f>
        <v>0</v>
      </c>
      <c r="R90">
        <f>0</f>
        <v>0</v>
      </c>
      <c r="U90">
        <f>0</f>
        <v>0</v>
      </c>
      <c r="X90">
        <f>0</f>
        <v>0</v>
      </c>
      <c r="Z90">
        <f>0</f>
        <v>0</v>
      </c>
      <c r="AB90">
        <f>0</f>
        <v>0</v>
      </c>
      <c r="AD90">
        <f>0</f>
        <v>0</v>
      </c>
      <c r="AF90" s="57">
        <f>J89</f>
        <v>43922.12</v>
      </c>
      <c r="AN90">
        <f>IF(Source!BI39&lt;=1,J89, 0)</f>
        <v>43922.12</v>
      </c>
      <c r="AO90">
        <f>IF(Source!BI39&lt;=1,J89, 0)</f>
        <v>43922.12</v>
      </c>
      <c r="AP90">
        <f>IF(Source!BI39&lt;=1,0, 0)</f>
        <v>0</v>
      </c>
      <c r="AQ90">
        <f>IF(Source!BI39&lt;=1,0, 0)</f>
        <v>0</v>
      </c>
      <c r="AX90">
        <f>IF(Source!BI39=2,J89, 0)</f>
        <v>0</v>
      </c>
      <c r="AY90">
        <f>IF(Source!BI39=2,J89, 0)</f>
        <v>0</v>
      </c>
      <c r="AZ90">
        <f>IF(Source!BI39=2,0, 0)</f>
        <v>0</v>
      </c>
      <c r="BA90">
        <f>IF(Source!BI39=2,0, 0)</f>
        <v>0</v>
      </c>
    </row>
    <row r="91" spans="1:56" ht="14.25" x14ac:dyDescent="0.2">
      <c r="C91" s="39" t="str">
        <f>Source!G40</f>
        <v>Облицовка стен</v>
      </c>
      <c r="M91" s="76"/>
    </row>
    <row r="92" spans="1:56" ht="85.5" x14ac:dyDescent="0.2">
      <c r="A92" s="40">
        <v>6</v>
      </c>
      <c r="B92" s="40" t="str">
        <f>Source!F42</f>
        <v>15-01-019-05</v>
      </c>
      <c r="C92" s="40" t="str">
        <f>Source!G42</f>
        <v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v>
      </c>
      <c r="D92" s="41" t="str">
        <f>Source!H42</f>
        <v>100 м2</v>
      </c>
      <c r="E92" s="42">
        <f>Source!K42</f>
        <v>6.3799999999999996E-2</v>
      </c>
      <c r="F92" s="42"/>
      <c r="G92" s="42">
        <f>Source!I42</f>
        <v>6.3799999999999996E-2</v>
      </c>
      <c r="H92" s="44"/>
      <c r="I92" s="43"/>
      <c r="J92" s="44"/>
      <c r="K92" s="43"/>
      <c r="L92" s="45"/>
      <c r="M92" s="76"/>
      <c r="AG92">
        <f>Source!X42</f>
        <v>68.63</v>
      </c>
      <c r="AH92">
        <f>Source!HK42</f>
        <v>4089</v>
      </c>
      <c r="AI92">
        <f>Source!Y42</f>
        <v>30.27</v>
      </c>
      <c r="AJ92">
        <f>Source!HL42</f>
        <v>1803</v>
      </c>
      <c r="AS92">
        <f>IF(Source!BI42&lt;=1,AH92, 0)</f>
        <v>4089</v>
      </c>
      <c r="AT92">
        <f>IF(Source!BI42&lt;=1,AJ92, 0)</f>
        <v>1803</v>
      </c>
      <c r="BC92">
        <f>IF(Source!BI42=2,AH92, 0)</f>
        <v>0</v>
      </c>
      <c r="BD92">
        <f>IF(Source!BI42=2,AJ92, 0)</f>
        <v>0</v>
      </c>
    </row>
    <row r="93" spans="1:56" x14ac:dyDescent="0.2">
      <c r="C93" s="47" t="str">
        <f>"Объем: "&amp;Source!I42&amp;"=6,381/"&amp;"100"</f>
        <v>Объем: 0,0638=6,381/100</v>
      </c>
      <c r="M93" s="76"/>
    </row>
    <row r="94" spans="1:56" ht="14.25" x14ac:dyDescent="0.2">
      <c r="A94" s="40"/>
      <c r="B94" s="48">
        <v>1</v>
      </c>
      <c r="C94" s="40" t="s">
        <v>547</v>
      </c>
      <c r="D94" s="41"/>
      <c r="E94" s="42"/>
      <c r="F94" s="42"/>
      <c r="G94" s="42"/>
      <c r="H94" s="44">
        <f>Source!AO42</f>
        <v>1058.0899999999999</v>
      </c>
      <c r="I94" s="43"/>
      <c r="J94" s="44">
        <f>ROUND(Source!AF42*Source!I42, 2)</f>
        <v>67.510000000000005</v>
      </c>
      <c r="K94" s="43">
        <f>IF(Source!BA42&lt;&gt; 0, Source!BA42, 1)</f>
        <v>59.58</v>
      </c>
      <c r="L94" s="45">
        <f>Source!HJ42</f>
        <v>4022</v>
      </c>
      <c r="M94" s="76"/>
    </row>
    <row r="95" spans="1:56" ht="14.25" x14ac:dyDescent="0.2">
      <c r="A95" s="40"/>
      <c r="B95" s="48">
        <v>3</v>
      </c>
      <c r="C95" s="40" t="s">
        <v>548</v>
      </c>
      <c r="D95" s="41"/>
      <c r="E95" s="42"/>
      <c r="F95" s="42"/>
      <c r="G95" s="42"/>
      <c r="H95" s="44">
        <f>Source!AM42</f>
        <v>31.75</v>
      </c>
      <c r="I95" s="43"/>
      <c r="J95" s="44">
        <f>ROUND(Source!AD42*Source!I42, 2)</f>
        <v>2.0299999999999998</v>
      </c>
      <c r="K95" s="43"/>
      <c r="L95" s="45"/>
      <c r="M95" s="76"/>
    </row>
    <row r="96" spans="1:56" ht="14.25" x14ac:dyDescent="0.2">
      <c r="A96" s="40"/>
      <c r="B96" s="48">
        <v>2</v>
      </c>
      <c r="C96" s="40" t="s">
        <v>549</v>
      </c>
      <c r="D96" s="41"/>
      <c r="E96" s="42"/>
      <c r="F96" s="42"/>
      <c r="G96" s="42"/>
      <c r="H96" s="44">
        <f>Source!AN42</f>
        <v>17.53</v>
      </c>
      <c r="I96" s="43"/>
      <c r="J96" s="49">
        <f>ROUND(Source!AE42*Source!I42, 2)</f>
        <v>1.1200000000000001</v>
      </c>
      <c r="K96" s="43">
        <f>IF(Source!BS42&lt;&gt; 0, Source!BS42, 1)</f>
        <v>59.58</v>
      </c>
      <c r="L96" s="50">
        <f>Source!HI42</f>
        <v>67</v>
      </c>
      <c r="M96" s="76"/>
    </row>
    <row r="97" spans="1:56" ht="14.25" x14ac:dyDescent="0.2">
      <c r="A97" s="40"/>
      <c r="B97" s="48">
        <v>4</v>
      </c>
      <c r="C97" s="40" t="s">
        <v>560</v>
      </c>
      <c r="D97" s="41"/>
      <c r="E97" s="42"/>
      <c r="F97" s="42"/>
      <c r="G97" s="42"/>
      <c r="H97" s="44">
        <f>Source!AL42</f>
        <v>1.1200000000000001</v>
      </c>
      <c r="I97" s="43"/>
      <c r="J97" s="44">
        <f>ROUND(Source!AC42*Source!I42, 2)</f>
        <v>7.0000000000000007E-2</v>
      </c>
      <c r="K97" s="43"/>
      <c r="L97" s="45"/>
      <c r="M97" s="76"/>
    </row>
    <row r="98" spans="1:56" ht="14.25" x14ac:dyDescent="0.2">
      <c r="A98" s="40"/>
      <c r="B98" s="40" t="str">
        <f>EtalonRes!I60</f>
        <v>04.3.02.09</v>
      </c>
      <c r="C98" s="40" t="str">
        <f>EtalonRes!K60</f>
        <v>Смесь сухая для заделки швов</v>
      </c>
      <c r="D98" s="41" t="str">
        <f>EtalonRes!O60</f>
        <v>т</v>
      </c>
      <c r="E98" s="42">
        <f>EtalonRes!X60</f>
        <v>0.05</v>
      </c>
      <c r="F98" s="42"/>
      <c r="G98" s="42">
        <f>ROUND(EtalonRes!AG60*Source!I42, 7)</f>
        <v>3.1900000000000001E-3</v>
      </c>
      <c r="H98" s="44"/>
      <c r="I98" s="43"/>
      <c r="J98" s="44"/>
      <c r="K98" s="43"/>
      <c r="L98" s="45"/>
      <c r="M98" s="76"/>
    </row>
    <row r="99" spans="1:56" ht="14.25" x14ac:dyDescent="0.2">
      <c r="A99" s="40"/>
      <c r="B99" s="40" t="str">
        <f>EtalonRes!I61</f>
        <v>06.2.05.04</v>
      </c>
      <c r="C99" s="40" t="str">
        <f>EtalonRes!K61</f>
        <v>Плитки рядовые</v>
      </c>
      <c r="D99" s="41" t="str">
        <f>EtalonRes!O61</f>
        <v>м2</v>
      </c>
      <c r="E99" s="42">
        <f>EtalonRes!X61</f>
        <v>100</v>
      </c>
      <c r="F99" s="42"/>
      <c r="G99" s="42">
        <f>ROUND(EtalonRes!AG61*Source!I42, 7)</f>
        <v>6.38</v>
      </c>
      <c r="H99" s="44"/>
      <c r="I99" s="43"/>
      <c r="J99" s="44"/>
      <c r="K99" s="43"/>
      <c r="L99" s="45"/>
      <c r="M99" s="76"/>
    </row>
    <row r="100" spans="1:56" ht="28.5" x14ac:dyDescent="0.2">
      <c r="A100" s="40"/>
      <c r="B100" s="40" t="str">
        <f>EtalonRes!I62</f>
        <v>14.1.06.02</v>
      </c>
      <c r="C100" s="40" t="str">
        <f>EtalonRes!K62</f>
        <v>Клей для облицовочных работ (сухая смесь)</v>
      </c>
      <c r="D100" s="41" t="str">
        <f>EtalonRes!O62</f>
        <v>т</v>
      </c>
      <c r="E100" s="42">
        <f>EtalonRes!X62</f>
        <v>0.375</v>
      </c>
      <c r="F100" s="42"/>
      <c r="G100" s="42">
        <f>ROUND(EtalonRes!AG62*Source!I42, 7)</f>
        <v>2.3924999999999998E-2</v>
      </c>
      <c r="H100" s="44"/>
      <c r="I100" s="43"/>
      <c r="J100" s="44"/>
      <c r="K100" s="43"/>
      <c r="L100" s="45"/>
      <c r="M100" s="76"/>
    </row>
    <row r="101" spans="1:56" ht="14.25" x14ac:dyDescent="0.2">
      <c r="A101" s="40"/>
      <c r="B101" s="40"/>
      <c r="C101" s="40" t="s">
        <v>550</v>
      </c>
      <c r="D101" s="41" t="s">
        <v>551</v>
      </c>
      <c r="E101" s="42">
        <f>Source!AQ42</f>
        <v>115.26</v>
      </c>
      <c r="F101" s="42"/>
      <c r="G101" s="42">
        <f>ROUND(Source!U42, 7)</f>
        <v>7.3535880000000002</v>
      </c>
      <c r="H101" s="44"/>
      <c r="I101" s="43"/>
      <c r="J101" s="44"/>
      <c r="K101" s="43"/>
      <c r="L101" s="45"/>
      <c r="M101" s="76"/>
    </row>
    <row r="102" spans="1:56" ht="14.25" x14ac:dyDescent="0.2">
      <c r="A102" s="40"/>
      <c r="B102" s="40"/>
      <c r="C102" s="51" t="s">
        <v>552</v>
      </c>
      <c r="D102" s="52" t="s">
        <v>551</v>
      </c>
      <c r="E102" s="53">
        <f>Source!AR42</f>
        <v>1.65</v>
      </c>
      <c r="F102" s="53"/>
      <c r="G102" s="53">
        <f>ROUND(Source!V42, 7)</f>
        <v>0.10527</v>
      </c>
      <c r="H102" s="54"/>
      <c r="I102" s="55"/>
      <c r="J102" s="54"/>
      <c r="K102" s="55"/>
      <c r="L102" s="56"/>
      <c r="M102" s="76"/>
    </row>
    <row r="103" spans="1:56" ht="14.25" x14ac:dyDescent="0.2">
      <c r="A103" s="40"/>
      <c r="B103" s="40"/>
      <c r="C103" s="40" t="s">
        <v>553</v>
      </c>
      <c r="D103" s="41"/>
      <c r="E103" s="42"/>
      <c r="F103" s="42"/>
      <c r="G103" s="42"/>
      <c r="H103" s="44">
        <f>H94+H95+H97</f>
        <v>1090.9599999999998</v>
      </c>
      <c r="I103" s="43"/>
      <c r="J103" s="44">
        <f>J94+J95+J97</f>
        <v>69.61</v>
      </c>
      <c r="K103" s="43"/>
      <c r="L103" s="45">
        <f>L94+L95+L97</f>
        <v>4022</v>
      </c>
      <c r="M103" s="76"/>
    </row>
    <row r="104" spans="1:56" ht="14.25" x14ac:dyDescent="0.2">
      <c r="A104" s="40"/>
      <c r="B104" s="40"/>
      <c r="C104" s="40" t="s">
        <v>554</v>
      </c>
      <c r="D104" s="41"/>
      <c r="E104" s="42"/>
      <c r="F104" s="42"/>
      <c r="G104" s="42"/>
      <c r="H104" s="44"/>
      <c r="I104" s="43"/>
      <c r="J104" s="44">
        <f>SUM(Q92:Q107)+SUM(V92:V107)+SUM(X92:X107)+SUM(Y92:Y107)</f>
        <v>68.63000000000001</v>
      </c>
      <c r="K104" s="43"/>
      <c r="L104" s="45">
        <f>SUM(U92:U107)+SUM(W92:W107)+SUM(Z92:Z107)+SUM(AA92:AA107)</f>
        <v>4089</v>
      </c>
      <c r="M104" s="76"/>
    </row>
    <row r="105" spans="1:56" ht="14.25" x14ac:dyDescent="0.2">
      <c r="A105" s="40"/>
      <c r="B105" s="40" t="s">
        <v>28</v>
      </c>
      <c r="C105" s="40" t="s">
        <v>555</v>
      </c>
      <c r="D105" s="41" t="s">
        <v>556</v>
      </c>
      <c r="E105" s="42">
        <f>Source!BZ42</f>
        <v>100</v>
      </c>
      <c r="F105" s="42"/>
      <c r="G105" s="42">
        <f>Source!AT42</f>
        <v>100</v>
      </c>
      <c r="H105" s="44"/>
      <c r="I105" s="43"/>
      <c r="J105" s="44">
        <f>SUM(AG92:AG107)</f>
        <v>68.63</v>
      </c>
      <c r="K105" s="43"/>
      <c r="L105" s="45">
        <f>SUM(AH92:AH107)</f>
        <v>4089</v>
      </c>
      <c r="M105" s="76"/>
    </row>
    <row r="106" spans="1:56" ht="14.25" x14ac:dyDescent="0.2">
      <c r="A106" s="51"/>
      <c r="B106" s="51" t="s">
        <v>29</v>
      </c>
      <c r="C106" s="51" t="s">
        <v>557</v>
      </c>
      <c r="D106" s="52" t="s">
        <v>556</v>
      </c>
      <c r="E106" s="53">
        <f>Source!CA42</f>
        <v>49</v>
      </c>
      <c r="F106" s="53" t="s">
        <v>601</v>
      </c>
      <c r="G106" s="53">
        <f>Source!AU42</f>
        <v>44.1</v>
      </c>
      <c r="H106" s="54"/>
      <c r="I106" s="55"/>
      <c r="J106" s="54">
        <f>SUM(AI92:AI107)</f>
        <v>30.27</v>
      </c>
      <c r="K106" s="55"/>
      <c r="L106" s="56">
        <f>SUM(AJ92:AJ107)</f>
        <v>1803</v>
      </c>
      <c r="M106" s="76"/>
    </row>
    <row r="107" spans="1:56" ht="15" x14ac:dyDescent="0.25">
      <c r="C107" s="96" t="s">
        <v>558</v>
      </c>
      <c r="D107" s="96"/>
      <c r="E107" s="96"/>
      <c r="F107" s="96"/>
      <c r="G107" s="96"/>
      <c r="H107" s="96"/>
      <c r="I107" s="97">
        <f>J94+J95+J97+J105+J106</f>
        <v>168.51000000000002</v>
      </c>
      <c r="J107" s="97"/>
      <c r="K107" s="98">
        <f>L94+L95+L97+L105+L106</f>
        <v>9914</v>
      </c>
      <c r="L107" s="98"/>
      <c r="M107" s="76"/>
      <c r="O107" s="57">
        <f>I107</f>
        <v>168.51000000000002</v>
      </c>
      <c r="P107" s="58">
        <f>K107</f>
        <v>9914</v>
      </c>
      <c r="Q107" s="57">
        <f>J94</f>
        <v>67.510000000000005</v>
      </c>
      <c r="R107" s="57">
        <f>J94</f>
        <v>67.510000000000005</v>
      </c>
      <c r="U107" s="58">
        <f>L94</f>
        <v>4022</v>
      </c>
      <c r="X107" s="57">
        <f>J96</f>
        <v>1.1200000000000001</v>
      </c>
      <c r="Z107" s="58">
        <f>L96</f>
        <v>67</v>
      </c>
      <c r="AB107" s="57">
        <f>J95</f>
        <v>2.0299999999999998</v>
      </c>
      <c r="AD107" s="58">
        <f>L95</f>
        <v>0</v>
      </c>
      <c r="AF107" s="57">
        <f>J97</f>
        <v>7.0000000000000007E-2</v>
      </c>
      <c r="AN107">
        <f>IF(Source!BI42&lt;=1,J94+J95+J97+J105+J106, 0)</f>
        <v>168.51000000000002</v>
      </c>
      <c r="AO107">
        <f>IF(Source!BI42&lt;=1,J97, 0)</f>
        <v>7.0000000000000007E-2</v>
      </c>
      <c r="AP107">
        <f>IF(Source!BI42&lt;=1,J95, 0)</f>
        <v>2.0299999999999998</v>
      </c>
      <c r="AQ107">
        <f>IF(Source!BI42&lt;=1,J94, 0)</f>
        <v>67.510000000000005</v>
      </c>
      <c r="AX107">
        <f>IF(Source!BI42=2,J94+J95+J97+J105+J106, 0)</f>
        <v>0</v>
      </c>
      <c r="AY107">
        <f>IF(Source!BI42=2,J97, 0)</f>
        <v>0</v>
      </c>
      <c r="AZ107">
        <f>IF(Source!BI42=2,J95, 0)</f>
        <v>0</v>
      </c>
      <c r="BA107">
        <f>IF(Source!BI42=2,J94, 0)</f>
        <v>0</v>
      </c>
    </row>
    <row r="108" spans="1:56" ht="42.75" x14ac:dyDescent="0.2">
      <c r="A108" s="51">
        <v>7</v>
      </c>
      <c r="B108" s="51" t="str">
        <f>Source!F44</f>
        <v>04.3.02.09-0102</v>
      </c>
      <c r="C108" s="51" t="str">
        <f>Source!G44</f>
        <v>Смеси сухие водостойкие для затирки межплиточных швов шириной 1-6 мм (различная цветовая гамма)</v>
      </c>
      <c r="D108" s="52" t="str">
        <f>Source!H44</f>
        <v>т</v>
      </c>
      <c r="E108" s="53">
        <f>Source!K44</f>
        <v>3.2000000000000002E-3</v>
      </c>
      <c r="F108" s="53"/>
      <c r="G108" s="53">
        <f>Source!I44</f>
        <v>3.2000000000000002E-3</v>
      </c>
      <c r="H108" s="54">
        <f>Source!AL44</f>
        <v>6513</v>
      </c>
      <c r="I108" s="55"/>
      <c r="J108" s="54">
        <f>ROUND(Source!AC44*Source!I44, 2)</f>
        <v>20.84</v>
      </c>
      <c r="K108" s="55"/>
      <c r="L108" s="56"/>
      <c r="M108" s="76"/>
      <c r="AG108">
        <f>Source!X44</f>
        <v>0</v>
      </c>
      <c r="AH108">
        <f>Source!HK44</f>
        <v>0</v>
      </c>
      <c r="AI108">
        <f>Source!Y44</f>
        <v>0</v>
      </c>
      <c r="AJ108">
        <f>Source!HL44</f>
        <v>0</v>
      </c>
      <c r="AS108">
        <f>IF(Source!BI44&lt;=1,AH108, 0)</f>
        <v>0</v>
      </c>
      <c r="AT108">
        <f>IF(Source!BI44&lt;=1,AJ108, 0)</f>
        <v>0</v>
      </c>
      <c r="BC108">
        <f>IF(Source!BI44=2,AH108, 0)</f>
        <v>0</v>
      </c>
      <c r="BD108">
        <f>IF(Source!BI44=2,AJ108, 0)</f>
        <v>0</v>
      </c>
    </row>
    <row r="109" spans="1:56" ht="15" x14ac:dyDescent="0.25">
      <c r="C109" s="96" t="s">
        <v>558</v>
      </c>
      <c r="D109" s="96"/>
      <c r="E109" s="96"/>
      <c r="F109" s="96"/>
      <c r="G109" s="96"/>
      <c r="H109" s="96"/>
      <c r="I109" s="97">
        <f>J108</f>
        <v>20.84</v>
      </c>
      <c r="J109" s="97"/>
      <c r="M109" s="76"/>
      <c r="O109" s="57">
        <f>I109</f>
        <v>20.84</v>
      </c>
      <c r="P109">
        <f>K109</f>
        <v>0</v>
      </c>
      <c r="Q109">
        <f>0</f>
        <v>0</v>
      </c>
      <c r="R109">
        <f>0</f>
        <v>0</v>
      </c>
      <c r="U109">
        <f>0</f>
        <v>0</v>
      </c>
      <c r="X109">
        <f>0</f>
        <v>0</v>
      </c>
      <c r="Z109">
        <f>0</f>
        <v>0</v>
      </c>
      <c r="AB109">
        <f>0</f>
        <v>0</v>
      </c>
      <c r="AD109">
        <f>0</f>
        <v>0</v>
      </c>
      <c r="AF109" s="57">
        <f>J108</f>
        <v>20.84</v>
      </c>
      <c r="AN109">
        <f>IF(Source!BI44&lt;=1,J108, 0)</f>
        <v>20.84</v>
      </c>
      <c r="AO109">
        <f>IF(Source!BI44&lt;=1,J108, 0)</f>
        <v>20.84</v>
      </c>
      <c r="AP109">
        <f>IF(Source!BI44&lt;=1,0, 0)</f>
        <v>0</v>
      </c>
      <c r="AQ109">
        <f>IF(Source!BI44&lt;=1,0, 0)</f>
        <v>0</v>
      </c>
      <c r="AX109">
        <f>IF(Source!BI44=2,J108, 0)</f>
        <v>0</v>
      </c>
      <c r="AY109">
        <f>IF(Source!BI44=2,J108, 0)</f>
        <v>0</v>
      </c>
      <c r="AZ109">
        <f>IF(Source!BI44=2,0, 0)</f>
        <v>0</v>
      </c>
      <c r="BA109">
        <f>IF(Source!BI44=2,0, 0)</f>
        <v>0</v>
      </c>
    </row>
    <row r="110" spans="1:56" ht="71.25" x14ac:dyDescent="0.2">
      <c r="A110" s="51">
        <v>8</v>
      </c>
      <c r="B110" s="51" t="str">
        <f>Source!F46</f>
        <v>06.2.01.02-0029</v>
      </c>
      <c r="C110" s="51" t="str">
        <f>Source!G46</f>
        <v>Плитки керамические глазурованные для внутренней облицовки стен: многоцветные, "Итало-дизайн" (коллекция "Онега"-эконом класс), размер 330х250х7,5 мм</v>
      </c>
      <c r="D110" s="52" t="str">
        <f>Source!H46</f>
        <v>м2</v>
      </c>
      <c r="E110" s="53">
        <f>Source!K46</f>
        <v>6.3810000000000002</v>
      </c>
      <c r="F110" s="53"/>
      <c r="G110" s="53">
        <f>Source!I46</f>
        <v>6.3810000000000002</v>
      </c>
      <c r="H110" s="54">
        <f>Source!AL46</f>
        <v>85.71</v>
      </c>
      <c r="I110" s="55"/>
      <c r="J110" s="54">
        <f>ROUND(Source!AC46*Source!I46, 2)</f>
        <v>546.91999999999996</v>
      </c>
      <c r="K110" s="55"/>
      <c r="L110" s="56"/>
      <c r="M110" s="76"/>
      <c r="AG110">
        <f>Source!X46</f>
        <v>0</v>
      </c>
      <c r="AH110">
        <f>Source!HK46</f>
        <v>0</v>
      </c>
      <c r="AI110">
        <f>Source!Y46</f>
        <v>0</v>
      </c>
      <c r="AJ110">
        <f>Source!HL46</f>
        <v>0</v>
      </c>
      <c r="AS110">
        <f>IF(Source!BI46&lt;=1,AH110, 0)</f>
        <v>0</v>
      </c>
      <c r="AT110">
        <f>IF(Source!BI46&lt;=1,AJ110, 0)</f>
        <v>0</v>
      </c>
      <c r="BC110">
        <f>IF(Source!BI46=2,AH110, 0)</f>
        <v>0</v>
      </c>
      <c r="BD110">
        <f>IF(Source!BI46=2,AJ110, 0)</f>
        <v>0</v>
      </c>
    </row>
    <row r="111" spans="1:56" ht="15" x14ac:dyDescent="0.25">
      <c r="C111" s="96" t="s">
        <v>558</v>
      </c>
      <c r="D111" s="96"/>
      <c r="E111" s="96"/>
      <c r="F111" s="96"/>
      <c r="G111" s="96"/>
      <c r="H111" s="96"/>
      <c r="I111" s="97">
        <f>J110</f>
        <v>546.91999999999996</v>
      </c>
      <c r="J111" s="97"/>
      <c r="M111" s="76"/>
      <c r="O111" s="57">
        <f>I111</f>
        <v>546.91999999999996</v>
      </c>
      <c r="P111">
        <f>K111</f>
        <v>0</v>
      </c>
      <c r="Q111">
        <f>0</f>
        <v>0</v>
      </c>
      <c r="R111">
        <f>0</f>
        <v>0</v>
      </c>
      <c r="U111">
        <f>0</f>
        <v>0</v>
      </c>
      <c r="X111">
        <f>0</f>
        <v>0</v>
      </c>
      <c r="Z111">
        <f>0</f>
        <v>0</v>
      </c>
      <c r="AB111">
        <f>0</f>
        <v>0</v>
      </c>
      <c r="AD111">
        <f>0</f>
        <v>0</v>
      </c>
      <c r="AF111" s="57">
        <f>J110</f>
        <v>546.91999999999996</v>
      </c>
      <c r="AN111">
        <f>IF(Source!BI46&lt;=1,J110, 0)</f>
        <v>546.91999999999996</v>
      </c>
      <c r="AO111">
        <f>IF(Source!BI46&lt;=1,J110, 0)</f>
        <v>546.91999999999996</v>
      </c>
      <c r="AP111">
        <f>IF(Source!BI46&lt;=1,0, 0)</f>
        <v>0</v>
      </c>
      <c r="AQ111">
        <f>IF(Source!BI46&lt;=1,0, 0)</f>
        <v>0</v>
      </c>
      <c r="AX111">
        <f>IF(Source!BI46=2,J110, 0)</f>
        <v>0</v>
      </c>
      <c r="AY111">
        <f>IF(Source!BI46=2,J110, 0)</f>
        <v>0</v>
      </c>
      <c r="AZ111">
        <f>IF(Source!BI46=2,0, 0)</f>
        <v>0</v>
      </c>
      <c r="BA111">
        <f>IF(Source!BI46=2,0, 0)</f>
        <v>0</v>
      </c>
    </row>
    <row r="112" spans="1:56" ht="28.5" x14ac:dyDescent="0.2">
      <c r="A112" s="51">
        <v>9</v>
      </c>
      <c r="B112" s="51" t="str">
        <f>Source!F48</f>
        <v>14.1.06.02-0001</v>
      </c>
      <c r="C112" s="51" t="str">
        <f>Source!G48</f>
        <v>Клей для облицовочных работ водостойкий (сухая смесь)</v>
      </c>
      <c r="D112" s="52" t="str">
        <f>Source!H48</f>
        <v>т</v>
      </c>
      <c r="E112" s="53">
        <f>Source!K48</f>
        <v>2.3900000000000001E-2</v>
      </c>
      <c r="F112" s="53"/>
      <c r="G112" s="53">
        <f>Source!I48</f>
        <v>2.3900000000000001E-2</v>
      </c>
      <c r="H112" s="54">
        <f>Source!AL48</f>
        <v>4316</v>
      </c>
      <c r="I112" s="55"/>
      <c r="J112" s="54">
        <f>ROUND(Source!AC48*Source!I48, 2)</f>
        <v>103.15</v>
      </c>
      <c r="K112" s="55"/>
      <c r="L112" s="56"/>
      <c r="M112" s="76"/>
      <c r="AG112">
        <f>Source!X48</f>
        <v>0</v>
      </c>
      <c r="AH112">
        <f>Source!HK48</f>
        <v>0</v>
      </c>
      <c r="AI112">
        <f>Source!Y48</f>
        <v>0</v>
      </c>
      <c r="AJ112">
        <f>Source!HL48</f>
        <v>0</v>
      </c>
      <c r="AS112">
        <f>IF(Source!BI48&lt;=1,AH112, 0)</f>
        <v>0</v>
      </c>
      <c r="AT112">
        <f>IF(Source!BI48&lt;=1,AJ112, 0)</f>
        <v>0</v>
      </c>
      <c r="BC112">
        <f>IF(Source!BI48=2,AH112, 0)</f>
        <v>0</v>
      </c>
      <c r="BD112">
        <f>IF(Source!BI48=2,AJ112, 0)</f>
        <v>0</v>
      </c>
    </row>
    <row r="113" spans="1:56" ht="15" x14ac:dyDescent="0.25">
      <c r="C113" s="96" t="s">
        <v>558</v>
      </c>
      <c r="D113" s="96"/>
      <c r="E113" s="96"/>
      <c r="F113" s="96"/>
      <c r="G113" s="96"/>
      <c r="H113" s="96"/>
      <c r="I113" s="97">
        <f>J112</f>
        <v>103.15</v>
      </c>
      <c r="J113" s="97"/>
      <c r="M113" s="76"/>
      <c r="O113" s="57">
        <f>I113</f>
        <v>103.15</v>
      </c>
      <c r="P113">
        <f>K113</f>
        <v>0</v>
      </c>
      <c r="Q113">
        <f>0</f>
        <v>0</v>
      </c>
      <c r="R113">
        <f>0</f>
        <v>0</v>
      </c>
      <c r="U113">
        <f>0</f>
        <v>0</v>
      </c>
      <c r="X113">
        <f>0</f>
        <v>0</v>
      </c>
      <c r="Z113">
        <f>0</f>
        <v>0</v>
      </c>
      <c r="AB113">
        <f>0</f>
        <v>0</v>
      </c>
      <c r="AD113">
        <f>0</f>
        <v>0</v>
      </c>
      <c r="AF113" s="57">
        <f>J112</f>
        <v>103.15</v>
      </c>
      <c r="AN113">
        <f>IF(Source!BI48&lt;=1,J112, 0)</f>
        <v>103.15</v>
      </c>
      <c r="AO113">
        <f>IF(Source!BI48&lt;=1,J112, 0)</f>
        <v>103.15</v>
      </c>
      <c r="AP113">
        <f>IF(Source!BI48&lt;=1,0, 0)</f>
        <v>0</v>
      </c>
      <c r="AQ113">
        <f>IF(Source!BI48&lt;=1,0, 0)</f>
        <v>0</v>
      </c>
      <c r="AX113">
        <f>IF(Source!BI48=2,J112, 0)</f>
        <v>0</v>
      </c>
      <c r="AY113">
        <f>IF(Source!BI48=2,J112, 0)</f>
        <v>0</v>
      </c>
      <c r="AZ113">
        <f>IF(Source!BI48=2,0, 0)</f>
        <v>0</v>
      </c>
      <c r="BA113">
        <f>IF(Source!BI48=2,0, 0)</f>
        <v>0</v>
      </c>
    </row>
    <row r="114" spans="1:56" ht="14.25" x14ac:dyDescent="0.2">
      <c r="C114" s="39" t="str">
        <f>Source!G49</f>
        <v>Подвесные потолки</v>
      </c>
      <c r="M114" s="76"/>
    </row>
    <row r="115" spans="1:56" ht="57" x14ac:dyDescent="0.2">
      <c r="A115" s="40">
        <v>10</v>
      </c>
      <c r="B115" s="40" t="str">
        <f>Source!F51</f>
        <v>09-03-048-02</v>
      </c>
      <c r="C115" s="40" t="str">
        <f>Source!G51</f>
        <v>Монтаж потолков подвесных: алюминиевых панельных перфорированных (при расходе алюминия на 1 м2 потолка до 2,4 кг)</v>
      </c>
      <c r="D115" s="41" t="str">
        <f>Source!H51</f>
        <v>100 м2</v>
      </c>
      <c r="E115" s="42">
        <f>Source!K51</f>
        <v>6.2747999999999999</v>
      </c>
      <c r="F115" s="42"/>
      <c r="G115" s="42">
        <f>Source!I51</f>
        <v>6.2747999999999999</v>
      </c>
      <c r="H115" s="44"/>
      <c r="I115" s="43"/>
      <c r="J115" s="44"/>
      <c r="K115" s="43"/>
      <c r="L115" s="45"/>
      <c r="M115" s="76"/>
      <c r="AG115">
        <f>Source!X51</f>
        <v>16356.03</v>
      </c>
      <c r="AH115">
        <f>Source!HK51</f>
        <v>974492</v>
      </c>
      <c r="AI115">
        <f>Source!Y51</f>
        <v>10904.02</v>
      </c>
      <c r="AJ115">
        <f>Source!HL51</f>
        <v>649661</v>
      </c>
      <c r="AS115">
        <f>IF(Source!BI51&lt;=1,AH115, 0)</f>
        <v>974492</v>
      </c>
      <c r="AT115">
        <f>IF(Source!BI51&lt;=1,AJ115, 0)</f>
        <v>649661</v>
      </c>
      <c r="BC115">
        <f>IF(Source!BI51=2,AH115, 0)</f>
        <v>0</v>
      </c>
      <c r="BD115">
        <f>IF(Source!BI51=2,AJ115, 0)</f>
        <v>0</v>
      </c>
    </row>
    <row r="116" spans="1:56" x14ac:dyDescent="0.2">
      <c r="C116" s="47" t="str">
        <f>"Объем: "&amp;Source!I51&amp;"=627,48/"&amp;"100"</f>
        <v>Объем: 6,2748=627,48/100</v>
      </c>
      <c r="M116" s="76"/>
    </row>
    <row r="117" spans="1:56" ht="14.25" x14ac:dyDescent="0.2">
      <c r="A117" s="40"/>
      <c r="B117" s="48">
        <v>1</v>
      </c>
      <c r="C117" s="40" t="s">
        <v>547</v>
      </c>
      <c r="D117" s="41"/>
      <c r="E117" s="42"/>
      <c r="F117" s="42"/>
      <c r="G117" s="42"/>
      <c r="H117" s="44">
        <f>Source!AO51</f>
        <v>2797.82</v>
      </c>
      <c r="I117" s="43"/>
      <c r="J117" s="44">
        <f>ROUND(Source!AF51*Source!I51, 2)</f>
        <v>17555.759999999998</v>
      </c>
      <c r="K117" s="43">
        <f>IF(Source!BA51&lt;&gt; 0, Source!BA51, 1)</f>
        <v>59.58</v>
      </c>
      <c r="L117" s="45">
        <f>Source!HJ51</f>
        <v>1045972</v>
      </c>
      <c r="M117" s="76"/>
    </row>
    <row r="118" spans="1:56" ht="14.25" x14ac:dyDescent="0.2">
      <c r="A118" s="40"/>
      <c r="B118" s="48">
        <v>3</v>
      </c>
      <c r="C118" s="40" t="s">
        <v>548</v>
      </c>
      <c r="D118" s="41"/>
      <c r="E118" s="42"/>
      <c r="F118" s="42"/>
      <c r="G118" s="42"/>
      <c r="H118" s="44">
        <f>Source!AM51</f>
        <v>200.33</v>
      </c>
      <c r="I118" s="43"/>
      <c r="J118" s="44">
        <f>ROUND(Source!AD51*Source!I51, 2)</f>
        <v>1257.03</v>
      </c>
      <c r="K118" s="43"/>
      <c r="L118" s="45"/>
      <c r="M118" s="76"/>
    </row>
    <row r="119" spans="1:56" ht="14.25" x14ac:dyDescent="0.2">
      <c r="A119" s="40"/>
      <c r="B119" s="48">
        <v>2</v>
      </c>
      <c r="C119" s="40" t="s">
        <v>549</v>
      </c>
      <c r="D119" s="41"/>
      <c r="E119" s="42"/>
      <c r="F119" s="42"/>
      <c r="G119" s="42"/>
      <c r="H119" s="44">
        <f>Source!AN51</f>
        <v>5</v>
      </c>
      <c r="I119" s="43"/>
      <c r="J119" s="49">
        <f>ROUND(Source!AE51*Source!I51, 2)</f>
        <v>31.37</v>
      </c>
      <c r="K119" s="43">
        <f>IF(Source!BS51&lt;&gt; 0, Source!BS51, 1)</f>
        <v>59.58</v>
      </c>
      <c r="L119" s="50">
        <f>Source!HI51</f>
        <v>1869</v>
      </c>
      <c r="M119" s="76"/>
    </row>
    <row r="120" spans="1:56" ht="14.25" x14ac:dyDescent="0.2">
      <c r="A120" s="40"/>
      <c r="B120" s="48">
        <v>4</v>
      </c>
      <c r="C120" s="40" t="s">
        <v>560</v>
      </c>
      <c r="D120" s="41"/>
      <c r="E120" s="42"/>
      <c r="F120" s="42"/>
      <c r="G120" s="42"/>
      <c r="H120" s="44">
        <f>Source!AL51</f>
        <v>631.73</v>
      </c>
      <c r="I120" s="43"/>
      <c r="J120" s="44">
        <f>ROUND(Source!AC51*Source!I51, 2)</f>
        <v>3963.98</v>
      </c>
      <c r="K120" s="43"/>
      <c r="L120" s="45"/>
      <c r="M120" s="76"/>
    </row>
    <row r="121" spans="1:56" ht="14.25" x14ac:dyDescent="0.2">
      <c r="A121" s="40"/>
      <c r="B121" s="40" t="str">
        <f>EtalonRes!I97</f>
        <v>09.2.02.01</v>
      </c>
      <c r="C121" s="40" t="str">
        <f>EtalonRes!K97</f>
        <v>Элементы потолков алюминиевые</v>
      </c>
      <c r="D121" s="41" t="str">
        <f>EtalonRes!O97</f>
        <v>т</v>
      </c>
      <c r="E121" s="42">
        <f>EtalonRes!X97</f>
        <v>0</v>
      </c>
      <c r="F121" s="42"/>
      <c r="G121" s="42">
        <f>ROUND(EtalonRes!AG97*Source!I51, 7)</f>
        <v>0</v>
      </c>
      <c r="H121" s="44"/>
      <c r="I121" s="43"/>
      <c r="J121" s="44"/>
      <c r="K121" s="43"/>
      <c r="L121" s="45"/>
      <c r="M121" s="76"/>
    </row>
    <row r="122" spans="1:56" ht="14.25" x14ac:dyDescent="0.2">
      <c r="A122" s="40"/>
      <c r="B122" s="40"/>
      <c r="C122" s="40" t="s">
        <v>550</v>
      </c>
      <c r="D122" s="41" t="s">
        <v>551</v>
      </c>
      <c r="E122" s="42">
        <f>Source!AQ51</f>
        <v>308.47000000000003</v>
      </c>
      <c r="F122" s="42"/>
      <c r="G122" s="42">
        <f>ROUND(Source!U51, 7)</f>
        <v>1935.5875559999999</v>
      </c>
      <c r="H122" s="44"/>
      <c r="I122" s="43"/>
      <c r="J122" s="44"/>
      <c r="K122" s="43"/>
      <c r="L122" s="45"/>
      <c r="M122" s="76"/>
    </row>
    <row r="123" spans="1:56" ht="14.25" x14ac:dyDescent="0.2">
      <c r="A123" s="40"/>
      <c r="B123" s="40"/>
      <c r="C123" s="51" t="s">
        <v>552</v>
      </c>
      <c r="D123" s="52" t="s">
        <v>551</v>
      </c>
      <c r="E123" s="53">
        <f>Source!AR51</f>
        <v>0.39</v>
      </c>
      <c r="F123" s="53"/>
      <c r="G123" s="53">
        <f>ROUND(Source!V51, 7)</f>
        <v>2.4471720000000001</v>
      </c>
      <c r="H123" s="54"/>
      <c r="I123" s="55"/>
      <c r="J123" s="54"/>
      <c r="K123" s="55"/>
      <c r="L123" s="56"/>
      <c r="M123" s="76"/>
    </row>
    <row r="124" spans="1:56" ht="14.25" x14ac:dyDescent="0.2">
      <c r="A124" s="40"/>
      <c r="B124" s="40"/>
      <c r="C124" s="40" t="s">
        <v>553</v>
      </c>
      <c r="D124" s="41"/>
      <c r="E124" s="42"/>
      <c r="F124" s="42"/>
      <c r="G124" s="42"/>
      <c r="H124" s="44">
        <f>H117+H118+H120</f>
        <v>3629.88</v>
      </c>
      <c r="I124" s="43"/>
      <c r="J124" s="44">
        <f>J117+J118+J120</f>
        <v>22776.769999999997</v>
      </c>
      <c r="K124" s="43"/>
      <c r="L124" s="45">
        <f>L117+L118+L120</f>
        <v>1045972</v>
      </c>
      <c r="M124" s="76"/>
    </row>
    <row r="125" spans="1:56" ht="14.25" x14ac:dyDescent="0.2">
      <c r="A125" s="40"/>
      <c r="B125" s="40"/>
      <c r="C125" s="40" t="s">
        <v>554</v>
      </c>
      <c r="D125" s="41"/>
      <c r="E125" s="42"/>
      <c r="F125" s="42"/>
      <c r="G125" s="42"/>
      <c r="H125" s="44"/>
      <c r="I125" s="43"/>
      <c r="J125" s="44">
        <f>SUM(Q115:Q128)+SUM(V115:V128)+SUM(X115:X128)+SUM(Y115:Y128)</f>
        <v>17587.129999999997</v>
      </c>
      <c r="K125" s="43"/>
      <c r="L125" s="45">
        <f>SUM(U115:U128)+SUM(W115:W128)+SUM(Z115:Z128)+SUM(AA115:AA128)</f>
        <v>1047841</v>
      </c>
      <c r="M125" s="76"/>
    </row>
    <row r="126" spans="1:56" ht="28.5" x14ac:dyDescent="0.2">
      <c r="A126" s="40"/>
      <c r="B126" s="40" t="s">
        <v>80</v>
      </c>
      <c r="C126" s="40" t="s">
        <v>561</v>
      </c>
      <c r="D126" s="41" t="s">
        <v>556</v>
      </c>
      <c r="E126" s="42">
        <f>Source!BZ51</f>
        <v>93</v>
      </c>
      <c r="F126" s="42"/>
      <c r="G126" s="42">
        <f>Source!AT51</f>
        <v>93</v>
      </c>
      <c r="H126" s="44"/>
      <c r="I126" s="43"/>
      <c r="J126" s="44">
        <f>SUM(AG115:AG128)</f>
        <v>16356.03</v>
      </c>
      <c r="K126" s="43"/>
      <c r="L126" s="45">
        <f>SUM(AH115:AH128)</f>
        <v>974492</v>
      </c>
      <c r="M126" s="76"/>
    </row>
    <row r="127" spans="1:56" ht="28.5" x14ac:dyDescent="0.2">
      <c r="A127" s="51"/>
      <c r="B127" s="51" t="s">
        <v>81</v>
      </c>
      <c r="C127" s="51" t="s">
        <v>562</v>
      </c>
      <c r="D127" s="52" t="s">
        <v>556</v>
      </c>
      <c r="E127" s="53">
        <f>Source!CA51</f>
        <v>62</v>
      </c>
      <c r="F127" s="53"/>
      <c r="G127" s="53">
        <f>Source!AU51</f>
        <v>62</v>
      </c>
      <c r="H127" s="54"/>
      <c r="I127" s="55"/>
      <c r="J127" s="54">
        <f>SUM(AI115:AI128)</f>
        <v>10904.02</v>
      </c>
      <c r="K127" s="55"/>
      <c r="L127" s="56">
        <f>SUM(AJ115:AJ128)</f>
        <v>649661</v>
      </c>
      <c r="M127" s="76"/>
    </row>
    <row r="128" spans="1:56" ht="15" x14ac:dyDescent="0.25">
      <c r="C128" s="96" t="s">
        <v>558</v>
      </c>
      <c r="D128" s="96"/>
      <c r="E128" s="96"/>
      <c r="F128" s="96"/>
      <c r="G128" s="96"/>
      <c r="H128" s="96"/>
      <c r="I128" s="97">
        <f>J117+J118+J120+J126+J127</f>
        <v>50036.819999999992</v>
      </c>
      <c r="J128" s="97"/>
      <c r="K128" s="98">
        <f>L117+L118+L120+L126+L127</f>
        <v>2670125</v>
      </c>
      <c r="L128" s="98"/>
      <c r="M128" s="76"/>
      <c r="O128" s="57">
        <f>I128</f>
        <v>50036.819999999992</v>
      </c>
      <c r="P128" s="58">
        <f>K128</f>
        <v>2670125</v>
      </c>
      <c r="Q128" s="57">
        <f>J117</f>
        <v>17555.759999999998</v>
      </c>
      <c r="R128" s="57">
        <f>J117</f>
        <v>17555.759999999998</v>
      </c>
      <c r="U128" s="58">
        <f>L117</f>
        <v>1045972</v>
      </c>
      <c r="X128" s="57">
        <f>J119</f>
        <v>31.37</v>
      </c>
      <c r="Z128" s="58">
        <f>L119</f>
        <v>1869</v>
      </c>
      <c r="AB128" s="57">
        <f>J118</f>
        <v>1257.03</v>
      </c>
      <c r="AD128" s="58">
        <f>L118</f>
        <v>0</v>
      </c>
      <c r="AF128" s="57">
        <f>J120</f>
        <v>3963.98</v>
      </c>
      <c r="AN128">
        <f>IF(Source!BI51&lt;=1,J117+J118+J120+J126+J127, 0)</f>
        <v>50036.819999999992</v>
      </c>
      <c r="AO128">
        <f>IF(Source!BI51&lt;=1,J120, 0)</f>
        <v>3963.98</v>
      </c>
      <c r="AP128">
        <f>IF(Source!BI51&lt;=1,J118, 0)</f>
        <v>1257.03</v>
      </c>
      <c r="AQ128">
        <f>IF(Source!BI51&lt;=1,J117, 0)</f>
        <v>17555.759999999998</v>
      </c>
      <c r="AX128">
        <f>IF(Source!BI51=2,J117+J118+J120+J126+J127, 0)</f>
        <v>0</v>
      </c>
      <c r="AY128">
        <f>IF(Source!BI51=2,J120, 0)</f>
        <v>0</v>
      </c>
      <c r="AZ128">
        <f>IF(Source!BI51=2,J118, 0)</f>
        <v>0</v>
      </c>
      <c r="BA128">
        <f>IF(Source!BI51=2,J117, 0)</f>
        <v>0</v>
      </c>
    </row>
    <row r="129" spans="1:56" ht="42.75" x14ac:dyDescent="0.2">
      <c r="A129" s="40">
        <v>11</v>
      </c>
      <c r="B129" s="40" t="str">
        <f>Source!F53</f>
        <v>09.2.02.01-0014</v>
      </c>
      <c r="C129" s="40" t="str">
        <f>Source!G53</f>
        <v>Комплекты элементов потолков панельных с перфорацией ЛАП 06-06П</v>
      </c>
      <c r="D129" s="41" t="str">
        <f>Source!H53</f>
        <v>100 м2</v>
      </c>
      <c r="E129" s="42">
        <f>Source!K53</f>
        <v>6.2747999999999999</v>
      </c>
      <c r="F129" s="42"/>
      <c r="G129" s="42">
        <f>Source!I53</f>
        <v>6.2747999999999999</v>
      </c>
      <c r="H129" s="44">
        <f>Source!AL53</f>
        <v>11635</v>
      </c>
      <c r="I129" s="43"/>
      <c r="J129" s="44">
        <f>ROUND(Source!AC53*Source!I53, 2)</f>
        <v>73007.3</v>
      </c>
      <c r="K129" s="43"/>
      <c r="L129" s="45"/>
      <c r="M129" s="76"/>
      <c r="AG129">
        <f>Source!X53</f>
        <v>0</v>
      </c>
      <c r="AH129">
        <f>Source!HK53</f>
        <v>0</v>
      </c>
      <c r="AI129">
        <f>Source!Y53</f>
        <v>0</v>
      </c>
      <c r="AJ129">
        <f>Source!HL53</f>
        <v>0</v>
      </c>
      <c r="AS129">
        <f>IF(Source!BI53&lt;=1,AH129, 0)</f>
        <v>0</v>
      </c>
      <c r="AT129">
        <f>IF(Source!BI53&lt;=1,AJ129, 0)</f>
        <v>0</v>
      </c>
      <c r="BC129">
        <f>IF(Source!BI53=2,AH129, 0)</f>
        <v>0</v>
      </c>
      <c r="BD129">
        <f>IF(Source!BI53=2,AJ129, 0)</f>
        <v>0</v>
      </c>
    </row>
    <row r="130" spans="1:56" x14ac:dyDescent="0.2">
      <c r="A130" s="60"/>
      <c r="B130" s="60"/>
      <c r="C130" s="61" t="str">
        <f>"Объем: "&amp;Source!I53&amp;"=627,48/"&amp;"100"</f>
        <v>Объем: 6,2748=627,48/100</v>
      </c>
      <c r="D130" s="60"/>
      <c r="E130" s="60"/>
      <c r="F130" s="60"/>
      <c r="G130" s="60"/>
      <c r="H130" s="60"/>
      <c r="I130" s="60"/>
      <c r="J130" s="60"/>
      <c r="K130" s="60"/>
      <c r="L130" s="60"/>
      <c r="M130" s="76"/>
    </row>
    <row r="131" spans="1:56" ht="15" x14ac:dyDescent="0.25">
      <c r="C131" s="96" t="s">
        <v>558</v>
      </c>
      <c r="D131" s="96"/>
      <c r="E131" s="96"/>
      <c r="F131" s="96"/>
      <c r="G131" s="96"/>
      <c r="H131" s="96"/>
      <c r="I131" s="97">
        <f>J129</f>
        <v>73007.3</v>
      </c>
      <c r="J131" s="97"/>
      <c r="M131" s="76"/>
      <c r="O131" s="57">
        <f>I131</f>
        <v>73007.3</v>
      </c>
      <c r="P131">
        <f>K131</f>
        <v>0</v>
      </c>
      <c r="Q131">
        <f>0</f>
        <v>0</v>
      </c>
      <c r="R131">
        <f>0</f>
        <v>0</v>
      </c>
      <c r="U131">
        <f>0</f>
        <v>0</v>
      </c>
      <c r="X131">
        <f>0</f>
        <v>0</v>
      </c>
      <c r="Z131">
        <f>0</f>
        <v>0</v>
      </c>
      <c r="AB131">
        <f>0</f>
        <v>0</v>
      </c>
      <c r="AD131">
        <f>0</f>
        <v>0</v>
      </c>
      <c r="AF131" s="57">
        <f>J129</f>
        <v>73007.3</v>
      </c>
      <c r="AN131">
        <f>IF(Source!BI53&lt;=1,J129, 0)</f>
        <v>73007.3</v>
      </c>
      <c r="AO131">
        <f>IF(Source!BI53&lt;=1,J129, 0)</f>
        <v>73007.3</v>
      </c>
      <c r="AP131">
        <f>IF(Source!BI53&lt;=1,0, 0)</f>
        <v>0</v>
      </c>
      <c r="AQ131">
        <f>IF(Source!BI53&lt;=1,0, 0)</f>
        <v>0</v>
      </c>
      <c r="AX131">
        <f>IF(Source!BI53=2,J129, 0)</f>
        <v>0</v>
      </c>
      <c r="AY131">
        <f>IF(Source!BI53=2,J129, 0)</f>
        <v>0</v>
      </c>
      <c r="AZ131">
        <f>IF(Source!BI53=2,0, 0)</f>
        <v>0</v>
      </c>
      <c r="BA131">
        <f>IF(Source!BI53=2,0, 0)</f>
        <v>0</v>
      </c>
    </row>
    <row r="132" spans="1:56" x14ac:dyDescent="0.2">
      <c r="M132" s="76"/>
    </row>
    <row r="133" spans="1:56" ht="15" x14ac:dyDescent="0.2">
      <c r="A133" s="67"/>
      <c r="B133" s="68"/>
      <c r="C133" s="108" t="s">
        <v>563</v>
      </c>
      <c r="D133" s="108"/>
      <c r="E133" s="108"/>
      <c r="F133" s="108"/>
      <c r="G133" s="108"/>
      <c r="H133" s="108"/>
      <c r="I133" s="69"/>
      <c r="J133" s="70">
        <f>J135+J136+J137+J138</f>
        <v>247464.93</v>
      </c>
      <c r="K133" s="70"/>
      <c r="L133" s="71"/>
      <c r="M133" s="76"/>
    </row>
    <row r="134" spans="1:56" ht="14.25" x14ac:dyDescent="0.2">
      <c r="A134" s="62"/>
      <c r="B134" s="63"/>
      <c r="C134" s="109" t="s">
        <v>564</v>
      </c>
      <c r="D134" s="110"/>
      <c r="E134" s="110"/>
      <c r="F134" s="110"/>
      <c r="G134" s="110"/>
      <c r="H134" s="110"/>
      <c r="I134" s="64"/>
      <c r="J134" s="65"/>
      <c r="K134" s="65"/>
      <c r="L134" s="66"/>
      <c r="M134" s="76"/>
    </row>
    <row r="135" spans="1:56" ht="14.25" x14ac:dyDescent="0.2">
      <c r="A135" s="62"/>
      <c r="B135" s="63"/>
      <c r="C135" s="110" t="s">
        <v>565</v>
      </c>
      <c r="D135" s="110"/>
      <c r="E135" s="110"/>
      <c r="F135" s="110"/>
      <c r="G135" s="110"/>
      <c r="H135" s="110"/>
      <c r="I135" s="64"/>
      <c r="J135" s="65">
        <f>SUM(Q41:Q131)</f>
        <v>58617.11</v>
      </c>
      <c r="K135" s="65"/>
      <c r="L135" s="66"/>
      <c r="M135" s="76"/>
    </row>
    <row r="136" spans="1:56" ht="14.25" x14ac:dyDescent="0.2">
      <c r="A136" s="62"/>
      <c r="B136" s="63"/>
      <c r="C136" s="110" t="s">
        <v>566</v>
      </c>
      <c r="D136" s="110"/>
      <c r="E136" s="110"/>
      <c r="F136" s="110"/>
      <c r="G136" s="110"/>
      <c r="H136" s="110"/>
      <c r="I136" s="64"/>
      <c r="J136" s="65">
        <f>SUM(AB41:AB131)</f>
        <v>5745.45</v>
      </c>
      <c r="K136" s="65"/>
      <c r="L136" s="66"/>
      <c r="M136" s="76"/>
    </row>
    <row r="137" spans="1:56" ht="14.25" x14ac:dyDescent="0.2">
      <c r="A137" s="62"/>
      <c r="B137" s="63"/>
      <c r="C137" s="110" t="s">
        <v>567</v>
      </c>
      <c r="D137" s="110"/>
      <c r="E137" s="110"/>
      <c r="F137" s="110"/>
      <c r="G137" s="110"/>
      <c r="H137" s="110"/>
      <c r="I137" s="64"/>
      <c r="J137" s="65">
        <f>Source!F58-J142</f>
        <v>183102.37</v>
      </c>
      <c r="K137" s="65"/>
      <c r="L137" s="66"/>
      <c r="M137" s="76"/>
    </row>
    <row r="138" spans="1:56" ht="14.25" hidden="1" x14ac:dyDescent="0.2">
      <c r="A138" s="62"/>
      <c r="B138" s="63"/>
      <c r="C138" s="110" t="s">
        <v>568</v>
      </c>
      <c r="D138" s="110"/>
      <c r="E138" s="110"/>
      <c r="F138" s="110"/>
      <c r="G138" s="110"/>
      <c r="H138" s="110"/>
      <c r="I138" s="64"/>
      <c r="J138" s="65">
        <f>Source!F80</f>
        <v>0</v>
      </c>
      <c r="K138" s="65"/>
      <c r="L138" s="66"/>
      <c r="M138" s="76"/>
    </row>
    <row r="139" spans="1:56" ht="14.25" x14ac:dyDescent="0.2">
      <c r="A139" s="62"/>
      <c r="B139" s="63"/>
      <c r="C139" s="110" t="s">
        <v>569</v>
      </c>
      <c r="D139" s="110"/>
      <c r="E139" s="110"/>
      <c r="F139" s="110"/>
      <c r="G139" s="110"/>
      <c r="H139" s="110"/>
      <c r="I139" s="64"/>
      <c r="J139" s="65">
        <f>SUM(Q41:Q131)+SUM(X41:X131)</f>
        <v>61107.95</v>
      </c>
      <c r="K139" s="65"/>
      <c r="L139" s="66"/>
      <c r="M139" s="76"/>
    </row>
    <row r="140" spans="1:56" ht="14.25" x14ac:dyDescent="0.2">
      <c r="A140" s="62"/>
      <c r="B140" s="63"/>
      <c r="C140" s="110" t="s">
        <v>570</v>
      </c>
      <c r="D140" s="110"/>
      <c r="E140" s="110"/>
      <c r="F140" s="110"/>
      <c r="G140" s="110"/>
      <c r="H140" s="110"/>
      <c r="I140" s="64"/>
      <c r="J140" s="65">
        <f>Source!F81</f>
        <v>59876.85</v>
      </c>
      <c r="K140" s="65"/>
      <c r="L140" s="66"/>
      <c r="M140" s="76"/>
    </row>
    <row r="141" spans="1:56" ht="14.25" x14ac:dyDescent="0.2">
      <c r="A141" s="62"/>
      <c r="B141" s="63"/>
      <c r="C141" s="110" t="s">
        <v>571</v>
      </c>
      <c r="D141" s="110"/>
      <c r="E141" s="110"/>
      <c r="F141" s="110"/>
      <c r="G141" s="110"/>
      <c r="H141" s="110"/>
      <c r="I141" s="64"/>
      <c r="J141" s="65">
        <f>Source!F82</f>
        <v>32231.97</v>
      </c>
      <c r="K141" s="65"/>
      <c r="L141" s="66"/>
      <c r="M141" s="76"/>
    </row>
    <row r="142" spans="1:56" ht="14.25" hidden="1" customHeight="1" x14ac:dyDescent="0.2">
      <c r="A142" s="62"/>
      <c r="B142" s="63"/>
      <c r="C142" s="110" t="s">
        <v>572</v>
      </c>
      <c r="D142" s="110"/>
      <c r="E142" s="110"/>
      <c r="F142" s="110"/>
      <c r="G142" s="110"/>
      <c r="H142" s="110"/>
      <c r="I142" s="64"/>
      <c r="J142" s="65">
        <f>Source!F64</f>
        <v>0</v>
      </c>
      <c r="K142" s="65"/>
      <c r="L142" s="66"/>
      <c r="M142" s="76"/>
    </row>
    <row r="143" spans="1:56" ht="14.25" hidden="1" customHeight="1" x14ac:dyDescent="0.2">
      <c r="A143" s="62"/>
      <c r="B143" s="63"/>
      <c r="C143" s="110" t="s">
        <v>573</v>
      </c>
      <c r="D143" s="110"/>
      <c r="E143" s="110"/>
      <c r="F143" s="110"/>
      <c r="G143" s="110"/>
      <c r="H143" s="110"/>
      <c r="I143" s="64"/>
      <c r="J143" s="65">
        <f>Source!F74</f>
        <v>0</v>
      </c>
      <c r="K143" s="65"/>
      <c r="L143" s="66"/>
      <c r="M143" s="76"/>
    </row>
    <row r="144" spans="1:56" ht="15" x14ac:dyDescent="0.2">
      <c r="A144" s="67"/>
      <c r="B144" s="68"/>
      <c r="C144" s="108" t="s">
        <v>574</v>
      </c>
      <c r="D144" s="108"/>
      <c r="E144" s="108"/>
      <c r="F144" s="108"/>
      <c r="G144" s="108"/>
      <c r="H144" s="108"/>
      <c r="I144" s="69"/>
      <c r="J144" s="70">
        <f>Source!F83</f>
        <v>339573.75</v>
      </c>
      <c r="K144" s="70"/>
      <c r="L144" s="71"/>
      <c r="M144" s="76"/>
    </row>
    <row r="145" spans="1:56" ht="14.25" hidden="1" x14ac:dyDescent="0.2">
      <c r="A145" s="62"/>
      <c r="B145" s="63"/>
      <c r="C145" s="109" t="s">
        <v>564</v>
      </c>
      <c r="D145" s="110"/>
      <c r="E145" s="110"/>
      <c r="F145" s="110"/>
      <c r="G145" s="110"/>
      <c r="H145" s="110"/>
      <c r="I145" s="64"/>
      <c r="J145" s="65"/>
      <c r="K145" s="65"/>
      <c r="L145" s="66"/>
      <c r="M145" s="76"/>
    </row>
    <row r="146" spans="1:56" ht="14.25" hidden="1" x14ac:dyDescent="0.2">
      <c r="A146" s="62"/>
      <c r="B146" s="63"/>
      <c r="C146" s="110" t="s">
        <v>575</v>
      </c>
      <c r="D146" s="110"/>
      <c r="E146" s="110"/>
      <c r="F146" s="110"/>
      <c r="G146" s="110"/>
      <c r="H146" s="110"/>
      <c r="I146" s="64"/>
      <c r="J146" s="65"/>
      <c r="K146" s="65"/>
      <c r="L146" s="66">
        <f>SUM(BS41:BS131)</f>
        <v>0</v>
      </c>
      <c r="M146" s="76"/>
    </row>
    <row r="147" spans="1:56" ht="14.25" hidden="1" x14ac:dyDescent="0.2">
      <c r="A147" s="62"/>
      <c r="B147" s="63"/>
      <c r="C147" s="110" t="s">
        <v>576</v>
      </c>
      <c r="D147" s="110"/>
      <c r="E147" s="110"/>
      <c r="F147" s="110"/>
      <c r="G147" s="110"/>
      <c r="H147" s="110"/>
      <c r="I147" s="64"/>
      <c r="J147" s="65"/>
      <c r="K147" s="65"/>
      <c r="L147" s="66">
        <f>SUM(BT41:BT131)</f>
        <v>0</v>
      </c>
      <c r="M147" s="76"/>
    </row>
    <row r="148" spans="1:56" x14ac:dyDescent="0.2">
      <c r="M148" s="76"/>
    </row>
    <row r="149" spans="1:56" ht="16.5" x14ac:dyDescent="0.25">
      <c r="A149" s="95" t="s">
        <v>577</v>
      </c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76"/>
    </row>
    <row r="150" spans="1:56" ht="109.5" x14ac:dyDescent="0.2">
      <c r="A150" s="40">
        <v>12</v>
      </c>
      <c r="B150" s="40" t="str">
        <f>Source!F90</f>
        <v>15-01-090-01</v>
      </c>
      <c r="C150" s="40" t="s">
        <v>578</v>
      </c>
      <c r="D150" s="41" t="str">
        <f>Source!H90</f>
        <v>100 м2</v>
      </c>
      <c r="E150" s="42">
        <f>Source!K90</f>
        <v>8.7899999999999991</v>
      </c>
      <c r="F150" s="42"/>
      <c r="G150" s="42">
        <f>Source!I90</f>
        <v>8.7899999999999991</v>
      </c>
      <c r="H150" s="44"/>
      <c r="I150" s="43"/>
      <c r="J150" s="44"/>
      <c r="K150" s="43"/>
      <c r="L150" s="45"/>
      <c r="M150" s="76"/>
      <c r="AG150">
        <f>Source!X90</f>
        <v>32616.53</v>
      </c>
      <c r="AH150">
        <f>Source!HK90</f>
        <v>1943293</v>
      </c>
      <c r="AI150">
        <f>Source!Y90</f>
        <v>15982.1</v>
      </c>
      <c r="AJ150">
        <f>Source!HL90</f>
        <v>952214</v>
      </c>
      <c r="AS150">
        <f>IF(Source!BI90&lt;=1,AH150, 0)</f>
        <v>1943293</v>
      </c>
      <c r="AT150">
        <f>IF(Source!BI90&lt;=1,AJ150, 0)</f>
        <v>952214</v>
      </c>
      <c r="BC150">
        <f>IF(Source!BI90=2,AH150, 0)</f>
        <v>0</v>
      </c>
      <c r="BD150">
        <f>IF(Source!BI90=2,AJ150, 0)</f>
        <v>0</v>
      </c>
    </row>
    <row r="151" spans="1:56" ht="25.5" x14ac:dyDescent="0.2">
      <c r="B151" s="46" t="str">
        <f>Source!EO90</f>
        <v>Поправка: Прил. 9.3, п.6</v>
      </c>
      <c r="C151" s="82" t="str">
        <f>Source!CN90</f>
        <v>Поправка: Прил. 9.3, п.6  Наименование: Монтаж конструкций, окрашенных в заводских условиях или неокрашенных, поставляемых в пакетах</v>
      </c>
      <c r="D151" s="82"/>
      <c r="E151" s="82"/>
      <c r="F151" s="82"/>
      <c r="G151" s="82"/>
      <c r="H151" s="82"/>
      <c r="I151" s="82"/>
      <c r="J151" s="82"/>
      <c r="K151" s="82"/>
      <c r="L151" s="82"/>
      <c r="M151" s="76"/>
    </row>
    <row r="152" spans="1:56" x14ac:dyDescent="0.2">
      <c r="C152" s="47" t="str">
        <f>"Объем: "&amp;Source!I90&amp;"=879/"&amp;"100"</f>
        <v>Объем: 8,79=879/100</v>
      </c>
      <c r="M152" s="76"/>
    </row>
    <row r="153" spans="1:56" ht="14.25" x14ac:dyDescent="0.2">
      <c r="A153" s="40"/>
      <c r="B153" s="48">
        <v>1</v>
      </c>
      <c r="C153" s="40" t="s">
        <v>547</v>
      </c>
      <c r="D153" s="41"/>
      <c r="E153" s="42"/>
      <c r="F153" s="42"/>
      <c r="G153" s="42"/>
      <c r="H153" s="44">
        <f>Source!AO90</f>
        <v>3219.43</v>
      </c>
      <c r="I153" s="43">
        <f>ROUND(1.03,7)</f>
        <v>1.03</v>
      </c>
      <c r="J153" s="44">
        <f>ROUND(Source!AF90*Source!I90, 2)</f>
        <v>29147.73</v>
      </c>
      <c r="K153" s="43">
        <f>IF(Source!BA90&lt;&gt; 0, Source!BA90, 1)</f>
        <v>59.58</v>
      </c>
      <c r="L153" s="45">
        <f>Source!HJ90</f>
        <v>1736622</v>
      </c>
      <c r="M153" s="76"/>
    </row>
    <row r="154" spans="1:56" ht="14.25" x14ac:dyDescent="0.2">
      <c r="A154" s="40"/>
      <c r="B154" s="48">
        <v>3</v>
      </c>
      <c r="C154" s="40" t="s">
        <v>548</v>
      </c>
      <c r="D154" s="41"/>
      <c r="E154" s="42"/>
      <c r="F154" s="42"/>
      <c r="G154" s="42"/>
      <c r="H154" s="44">
        <f>Source!AM90</f>
        <v>1002.23</v>
      </c>
      <c r="I154" s="43"/>
      <c r="J154" s="44">
        <f>ROUND(Source!AD90*Source!I90, 2)</f>
        <v>8809.6</v>
      </c>
      <c r="K154" s="43"/>
      <c r="L154" s="45"/>
      <c r="M154" s="76"/>
    </row>
    <row r="155" spans="1:56" ht="14.25" x14ac:dyDescent="0.2">
      <c r="A155" s="40"/>
      <c r="B155" s="48">
        <v>2</v>
      </c>
      <c r="C155" s="40" t="s">
        <v>549</v>
      </c>
      <c r="D155" s="41"/>
      <c r="E155" s="42"/>
      <c r="F155" s="42"/>
      <c r="G155" s="42"/>
      <c r="H155" s="44">
        <f>Source!AN90</f>
        <v>394.63</v>
      </c>
      <c r="I155" s="43"/>
      <c r="J155" s="49">
        <f>ROUND(Source!AE90*Source!I90, 2)</f>
        <v>3468.8</v>
      </c>
      <c r="K155" s="43">
        <f>IF(Source!BS90&lt;&gt; 0, Source!BS90, 1)</f>
        <v>59.58</v>
      </c>
      <c r="L155" s="50">
        <f>Source!HI90</f>
        <v>206671</v>
      </c>
      <c r="M155" s="76"/>
    </row>
    <row r="156" spans="1:56" ht="14.25" x14ac:dyDescent="0.2">
      <c r="A156" s="40"/>
      <c r="B156" s="40" t="str">
        <f>EtalonRes!I113</f>
        <v>07.2.06.06</v>
      </c>
      <c r="C156" s="40" t="str">
        <f>EtalonRes!K113</f>
        <v>Панели облицовочные композитные</v>
      </c>
      <c r="D156" s="41" t="str">
        <f>EtalonRes!O113</f>
        <v>м2</v>
      </c>
      <c r="E156" s="42">
        <f>EtalonRes!X113</f>
        <v>103</v>
      </c>
      <c r="F156" s="42"/>
      <c r="G156" s="42">
        <f>ROUND(EtalonRes!AG113*Source!I90, 7)</f>
        <v>905.37</v>
      </c>
      <c r="H156" s="44"/>
      <c r="I156" s="43"/>
      <c r="J156" s="44"/>
      <c r="K156" s="43"/>
      <c r="L156" s="45"/>
      <c r="M156" s="76"/>
    </row>
    <row r="157" spans="1:56" ht="42.75" x14ac:dyDescent="0.2">
      <c r="A157" s="40"/>
      <c r="B157" s="40" t="str">
        <f>EtalonRes!I114</f>
        <v>07.2.06.06</v>
      </c>
      <c r="C157" s="40" t="str">
        <f>EtalonRes!K114</f>
        <v>Конструкции металлические и элементы крепежные вентилируемых фасадов</v>
      </c>
      <c r="D157" s="41" t="str">
        <f>EtalonRes!O114</f>
        <v>КОМПЛ</v>
      </c>
      <c r="E157" s="42">
        <f>EtalonRes!X114</f>
        <v>0</v>
      </c>
      <c r="F157" s="42"/>
      <c r="G157" s="42">
        <f>ROUND(EtalonRes!AG114*Source!I90, 7)</f>
        <v>0</v>
      </c>
      <c r="H157" s="44"/>
      <c r="I157" s="43"/>
      <c r="J157" s="44"/>
      <c r="K157" s="43"/>
      <c r="L157" s="45"/>
      <c r="M157" s="76"/>
    </row>
    <row r="158" spans="1:56" ht="14.25" x14ac:dyDescent="0.2">
      <c r="A158" s="40"/>
      <c r="B158" s="40" t="str">
        <f>EtalonRes!I115</f>
        <v>12.1.01.03</v>
      </c>
      <c r="C158" s="40" t="str">
        <f>EtalonRes!K115</f>
        <v>Материал гидроветрозащитный</v>
      </c>
      <c r="D158" s="41" t="str">
        <f>EtalonRes!O115</f>
        <v>м2</v>
      </c>
      <c r="E158" s="42">
        <f>EtalonRes!X115</f>
        <v>103</v>
      </c>
      <c r="F158" s="42"/>
      <c r="G158" s="42">
        <f>ROUND(EtalonRes!AG115*Source!I90, 7)</f>
        <v>905.37</v>
      </c>
      <c r="H158" s="44"/>
      <c r="I158" s="43"/>
      <c r="J158" s="44"/>
      <c r="K158" s="43"/>
      <c r="L158" s="45"/>
      <c r="M158" s="76"/>
    </row>
    <row r="159" spans="1:56" ht="14.25" x14ac:dyDescent="0.2">
      <c r="A159" s="40"/>
      <c r="B159" s="40" t="str">
        <f>EtalonRes!I116</f>
        <v>12.2.03.15</v>
      </c>
      <c r="C159" s="40" t="str">
        <f>EtalonRes!K116</f>
        <v>Утеплитель</v>
      </c>
      <c r="D159" s="41" t="str">
        <f>EtalonRes!O116</f>
        <v>м3</v>
      </c>
      <c r="E159" s="42">
        <f>EtalonRes!X116</f>
        <v>0</v>
      </c>
      <c r="F159" s="42"/>
      <c r="G159" s="42">
        <f>ROUND(EtalonRes!AG116*Source!I90, 7)</f>
        <v>0</v>
      </c>
      <c r="H159" s="44"/>
      <c r="I159" s="43"/>
      <c r="J159" s="44"/>
      <c r="K159" s="43"/>
      <c r="L159" s="45"/>
      <c r="M159" s="76"/>
    </row>
    <row r="160" spans="1:56" ht="14.25" x14ac:dyDescent="0.2">
      <c r="A160" s="40"/>
      <c r="B160" s="40"/>
      <c r="C160" s="40" t="s">
        <v>550</v>
      </c>
      <c r="D160" s="41" t="s">
        <v>551</v>
      </c>
      <c r="E160" s="42">
        <f>Source!AQ90</f>
        <v>334.66</v>
      </c>
      <c r="F160" s="42">
        <f>ROUND(1.03,7)</f>
        <v>1.03</v>
      </c>
      <c r="G160" s="42">
        <f>ROUND(Source!U90, 7)</f>
        <v>3029.9112420000001</v>
      </c>
      <c r="H160" s="44"/>
      <c r="I160" s="43"/>
      <c r="J160" s="44"/>
      <c r="K160" s="43"/>
      <c r="L160" s="45"/>
      <c r="M160" s="76"/>
    </row>
    <row r="161" spans="1:56" ht="14.25" x14ac:dyDescent="0.2">
      <c r="A161" s="40"/>
      <c r="B161" s="40"/>
      <c r="C161" s="51" t="s">
        <v>552</v>
      </c>
      <c r="D161" s="52" t="s">
        <v>551</v>
      </c>
      <c r="E161" s="53">
        <f>Source!AR90</f>
        <v>34.020000000000003</v>
      </c>
      <c r="F161" s="53"/>
      <c r="G161" s="53">
        <f>ROUND(Source!V90, 7)</f>
        <v>299.03579999999999</v>
      </c>
      <c r="H161" s="54"/>
      <c r="I161" s="55"/>
      <c r="J161" s="54"/>
      <c r="K161" s="55"/>
      <c r="L161" s="56"/>
      <c r="M161" s="76"/>
    </row>
    <row r="162" spans="1:56" ht="14.25" x14ac:dyDescent="0.2">
      <c r="A162" s="40"/>
      <c r="B162" s="40"/>
      <c r="C162" s="40" t="s">
        <v>553</v>
      </c>
      <c r="D162" s="41"/>
      <c r="E162" s="42"/>
      <c r="F162" s="42"/>
      <c r="G162" s="42"/>
      <c r="H162" s="44">
        <f>H153+H154</f>
        <v>4221.66</v>
      </c>
      <c r="I162" s="43"/>
      <c r="J162" s="44">
        <f>J153+J154</f>
        <v>37957.33</v>
      </c>
      <c r="K162" s="43"/>
      <c r="L162" s="45">
        <f>L153+L154</f>
        <v>1736622</v>
      </c>
      <c r="M162" s="76"/>
    </row>
    <row r="163" spans="1:56" ht="14.25" x14ac:dyDescent="0.2">
      <c r="A163" s="40"/>
      <c r="B163" s="40"/>
      <c r="C163" s="40" t="s">
        <v>554</v>
      </c>
      <c r="D163" s="41"/>
      <c r="E163" s="42"/>
      <c r="F163" s="42"/>
      <c r="G163" s="42"/>
      <c r="H163" s="44"/>
      <c r="I163" s="43"/>
      <c r="J163" s="44">
        <f>SUM(Q150:Q166)+SUM(V150:V166)+SUM(X150:X166)+SUM(Y150:Y166)</f>
        <v>32616.53</v>
      </c>
      <c r="K163" s="43"/>
      <c r="L163" s="45">
        <f>SUM(U150:U166)+SUM(W150:W166)+SUM(Z150:Z166)+SUM(AA150:AA166)</f>
        <v>1943293</v>
      </c>
      <c r="M163" s="76"/>
    </row>
    <row r="164" spans="1:56" ht="14.25" x14ac:dyDescent="0.2">
      <c r="A164" s="40"/>
      <c r="B164" s="40" t="s">
        <v>28</v>
      </c>
      <c r="C164" s="40" t="s">
        <v>555</v>
      </c>
      <c r="D164" s="41" t="s">
        <v>556</v>
      </c>
      <c r="E164" s="42">
        <f>Source!BZ90</f>
        <v>100</v>
      </c>
      <c r="F164" s="42"/>
      <c r="G164" s="42">
        <f>Source!AT90</f>
        <v>100</v>
      </c>
      <c r="H164" s="44"/>
      <c r="I164" s="43"/>
      <c r="J164" s="44">
        <f>SUM(AG150:AG166)</f>
        <v>32616.53</v>
      </c>
      <c r="K164" s="43"/>
      <c r="L164" s="45">
        <f>SUM(AH150:AH166)</f>
        <v>1943293</v>
      </c>
      <c r="M164" s="76"/>
    </row>
    <row r="165" spans="1:56" ht="14.25" x14ac:dyDescent="0.2">
      <c r="A165" s="51"/>
      <c r="B165" s="51" t="s">
        <v>29</v>
      </c>
      <c r="C165" s="51" t="s">
        <v>557</v>
      </c>
      <c r="D165" s="52" t="s">
        <v>556</v>
      </c>
      <c r="E165" s="53">
        <f>Source!CA90</f>
        <v>49</v>
      </c>
      <c r="F165" s="53"/>
      <c r="G165" s="53">
        <f>Source!AU90</f>
        <v>49</v>
      </c>
      <c r="H165" s="54"/>
      <c r="I165" s="55"/>
      <c r="J165" s="54">
        <f>SUM(AI150:AI166)</f>
        <v>15982.1</v>
      </c>
      <c r="K165" s="55"/>
      <c r="L165" s="56">
        <f>SUM(AJ150:AJ166)</f>
        <v>952214</v>
      </c>
      <c r="M165" s="76"/>
    </row>
    <row r="166" spans="1:56" ht="15" x14ac:dyDescent="0.25">
      <c r="C166" s="96" t="s">
        <v>558</v>
      </c>
      <c r="D166" s="96"/>
      <c r="E166" s="96"/>
      <c r="F166" s="96"/>
      <c r="G166" s="96"/>
      <c r="H166" s="96"/>
      <c r="I166" s="97">
        <f>J153+J154+J164+J165</f>
        <v>86555.96</v>
      </c>
      <c r="J166" s="97"/>
      <c r="K166" s="98">
        <f>L153+L154+L164+L165</f>
        <v>4632129</v>
      </c>
      <c r="L166" s="98"/>
      <c r="M166" s="76"/>
      <c r="O166" s="57">
        <f>I166</f>
        <v>86555.96</v>
      </c>
      <c r="P166" s="58">
        <f>K166</f>
        <v>4632129</v>
      </c>
      <c r="Q166" s="57">
        <f>J153</f>
        <v>29147.73</v>
      </c>
      <c r="R166" s="57">
        <f>J153</f>
        <v>29147.73</v>
      </c>
      <c r="U166" s="58">
        <f>L153</f>
        <v>1736622</v>
      </c>
      <c r="X166" s="57">
        <f>J155</f>
        <v>3468.8</v>
      </c>
      <c r="Z166" s="58">
        <f>L155</f>
        <v>206671</v>
      </c>
      <c r="AB166" s="57">
        <f>J154</f>
        <v>8809.6</v>
      </c>
      <c r="AD166" s="58">
        <f>L154</f>
        <v>0</v>
      </c>
      <c r="AF166">
        <f>0</f>
        <v>0</v>
      </c>
      <c r="AN166">
        <f>IF(Source!BI90&lt;=1,J153+J154+J164+J165, 0)</f>
        <v>86555.96</v>
      </c>
      <c r="AO166">
        <f>IF(Source!BI90&lt;=1,0, 0)</f>
        <v>0</v>
      </c>
      <c r="AP166">
        <f>IF(Source!BI90&lt;=1,J154, 0)</f>
        <v>8809.6</v>
      </c>
      <c r="AQ166">
        <f>IF(Source!BI90&lt;=1,J153, 0)</f>
        <v>29147.73</v>
      </c>
      <c r="AX166">
        <f>IF(Source!BI90=2,J153+J154+J164+J165, 0)</f>
        <v>0</v>
      </c>
      <c r="AY166">
        <f>IF(Source!BI90=2,0, 0)</f>
        <v>0</v>
      </c>
      <c r="AZ166">
        <f>IF(Source!BI90=2,J154, 0)</f>
        <v>0</v>
      </c>
      <c r="BA166">
        <f>IF(Source!BI90=2,J153, 0)</f>
        <v>0</v>
      </c>
    </row>
    <row r="167" spans="1:56" ht="28.5" x14ac:dyDescent="0.2">
      <c r="A167" s="51">
        <v>13</v>
      </c>
      <c r="B167" s="51" t="str">
        <f>Source!F92</f>
        <v>07.2.06.06-0011</v>
      </c>
      <c r="C167" s="51" t="str">
        <f>Source!G92</f>
        <v>Конструкции навесной фасадной системы с воздушным зазором</v>
      </c>
      <c r="D167" s="52" t="str">
        <f>Source!H92</f>
        <v>м2</v>
      </c>
      <c r="E167" s="53">
        <f>Source!K92</f>
        <v>879</v>
      </c>
      <c r="F167" s="53"/>
      <c r="G167" s="53">
        <f>Source!I92</f>
        <v>879</v>
      </c>
      <c r="H167" s="54">
        <f>Source!AL92</f>
        <v>261.20999999999998</v>
      </c>
      <c r="I167" s="55"/>
      <c r="J167" s="54">
        <f>ROUND(Source!AC92*Source!I92, 2)</f>
        <v>229603.59</v>
      </c>
      <c r="K167" s="55"/>
      <c r="L167" s="56"/>
      <c r="M167" s="76"/>
      <c r="AG167">
        <f>Source!X92</f>
        <v>0</v>
      </c>
      <c r="AH167">
        <f>Source!HK92</f>
        <v>0</v>
      </c>
      <c r="AI167">
        <f>Source!Y92</f>
        <v>0</v>
      </c>
      <c r="AJ167">
        <f>Source!HL92</f>
        <v>0</v>
      </c>
      <c r="AS167">
        <f>IF(Source!BI92&lt;=1,AH167, 0)</f>
        <v>0</v>
      </c>
      <c r="AT167">
        <f>IF(Source!BI92&lt;=1,AJ167, 0)</f>
        <v>0</v>
      </c>
      <c r="BC167">
        <f>IF(Source!BI92=2,AH167, 0)</f>
        <v>0</v>
      </c>
      <c r="BD167">
        <f>IF(Source!BI92=2,AJ167, 0)</f>
        <v>0</v>
      </c>
    </row>
    <row r="168" spans="1:56" ht="15" x14ac:dyDescent="0.25">
      <c r="C168" s="96" t="s">
        <v>558</v>
      </c>
      <c r="D168" s="96"/>
      <c r="E168" s="96"/>
      <c r="F168" s="96"/>
      <c r="G168" s="96"/>
      <c r="H168" s="96"/>
      <c r="I168" s="97">
        <f>J167</f>
        <v>229603.59</v>
      </c>
      <c r="J168" s="97"/>
      <c r="M168" s="76"/>
      <c r="O168" s="57">
        <f>I168</f>
        <v>229603.59</v>
      </c>
      <c r="P168">
        <f>K168</f>
        <v>0</v>
      </c>
      <c r="Q168">
        <f>0</f>
        <v>0</v>
      </c>
      <c r="R168">
        <f>0</f>
        <v>0</v>
      </c>
      <c r="U168">
        <f>0</f>
        <v>0</v>
      </c>
      <c r="X168">
        <f>0</f>
        <v>0</v>
      </c>
      <c r="Z168">
        <f>0</f>
        <v>0</v>
      </c>
      <c r="AB168">
        <f>0</f>
        <v>0</v>
      </c>
      <c r="AD168">
        <f>0</f>
        <v>0</v>
      </c>
      <c r="AF168" s="57">
        <f>J167</f>
        <v>229603.59</v>
      </c>
      <c r="AN168">
        <f>IF(Source!BI92&lt;=1,J167, 0)</f>
        <v>229603.59</v>
      </c>
      <c r="AO168">
        <f>IF(Source!BI92&lt;=1,J167, 0)</f>
        <v>229603.59</v>
      </c>
      <c r="AP168">
        <f>IF(Source!BI92&lt;=1,0, 0)</f>
        <v>0</v>
      </c>
      <c r="AQ168">
        <f>IF(Source!BI92&lt;=1,0, 0)</f>
        <v>0</v>
      </c>
      <c r="AX168">
        <f>IF(Source!BI92=2,J167, 0)</f>
        <v>0</v>
      </c>
      <c r="AY168">
        <f>IF(Source!BI92=2,J167, 0)</f>
        <v>0</v>
      </c>
      <c r="AZ168">
        <f>IF(Source!BI92=2,0, 0)</f>
        <v>0</v>
      </c>
      <c r="BA168">
        <f>IF(Source!BI92=2,0, 0)</f>
        <v>0</v>
      </c>
    </row>
    <row r="169" spans="1:56" ht="85.5" x14ac:dyDescent="0.2">
      <c r="A169" s="40">
        <v>14</v>
      </c>
      <c r="B169" s="40" t="str">
        <f>Source!F94</f>
        <v>01.7.15.07-0148</v>
      </c>
      <c r="C169" s="40" t="str">
        <f>Source!G94</f>
        <v>Дюбель-гвозди распорные, с увеличенной прижимной шайбой, для крепления теплоизоляционных материалов к бетону, полнотелому и пустотелому кирпичу, камню, пенобетону, размер 10x200 мм</v>
      </c>
      <c r="D169" s="41" t="str">
        <f>Source!H94</f>
        <v>100 ШТ</v>
      </c>
      <c r="E169" s="42">
        <f>Source!K94</f>
        <v>27</v>
      </c>
      <c r="F169" s="42"/>
      <c r="G169" s="42">
        <f>Source!I94</f>
        <v>27</v>
      </c>
      <c r="H169" s="44">
        <f>Source!AL94</f>
        <v>83.68</v>
      </c>
      <c r="I169" s="43"/>
      <c r="J169" s="44">
        <f>ROUND(Source!AC94*Source!I94, 2)</f>
        <v>2259.36</v>
      </c>
      <c r="K169" s="43"/>
      <c r="L169" s="45"/>
      <c r="M169" s="76"/>
      <c r="AG169">
        <f>Source!X94</f>
        <v>0</v>
      </c>
      <c r="AH169">
        <f>Source!HK94</f>
        <v>0</v>
      </c>
      <c r="AI169">
        <f>Source!Y94</f>
        <v>0</v>
      </c>
      <c r="AJ169">
        <f>Source!HL94</f>
        <v>0</v>
      </c>
      <c r="AS169">
        <f>IF(Source!BI94&lt;=1,AH169, 0)</f>
        <v>0</v>
      </c>
      <c r="AT169">
        <f>IF(Source!BI94&lt;=1,AJ169, 0)</f>
        <v>0</v>
      </c>
      <c r="BC169">
        <f>IF(Source!BI94=2,AH169, 0)</f>
        <v>0</v>
      </c>
      <c r="BD169">
        <f>IF(Source!BI94=2,AJ169, 0)</f>
        <v>0</v>
      </c>
    </row>
    <row r="170" spans="1:56" x14ac:dyDescent="0.2">
      <c r="A170" s="60"/>
      <c r="B170" s="60"/>
      <c r="C170" s="61" t="str">
        <f>"Объем: "&amp;Source!I94&amp;"=2700/"&amp;"100"</f>
        <v>Объем: 27=2700/100</v>
      </c>
      <c r="D170" s="60"/>
      <c r="E170" s="60"/>
      <c r="F170" s="60"/>
      <c r="G170" s="60"/>
      <c r="H170" s="60"/>
      <c r="I170" s="60"/>
      <c r="J170" s="60"/>
      <c r="K170" s="60"/>
      <c r="L170" s="60"/>
      <c r="M170" s="76"/>
    </row>
    <row r="171" spans="1:56" ht="15" x14ac:dyDescent="0.25">
      <c r="C171" s="96" t="s">
        <v>558</v>
      </c>
      <c r="D171" s="96"/>
      <c r="E171" s="96"/>
      <c r="F171" s="96"/>
      <c r="G171" s="96"/>
      <c r="H171" s="96"/>
      <c r="I171" s="97">
        <f>J169</f>
        <v>2259.36</v>
      </c>
      <c r="J171" s="97"/>
      <c r="M171" s="76"/>
      <c r="O171" s="57">
        <f>I171</f>
        <v>2259.36</v>
      </c>
      <c r="P171">
        <f>K171</f>
        <v>0</v>
      </c>
      <c r="Q171">
        <f>0</f>
        <v>0</v>
      </c>
      <c r="R171">
        <f>0</f>
        <v>0</v>
      </c>
      <c r="U171">
        <f>0</f>
        <v>0</v>
      </c>
      <c r="X171">
        <f>0</f>
        <v>0</v>
      </c>
      <c r="Z171">
        <f>0</f>
        <v>0</v>
      </c>
      <c r="AB171">
        <f>0</f>
        <v>0</v>
      </c>
      <c r="AD171">
        <f>0</f>
        <v>0</v>
      </c>
      <c r="AF171" s="57">
        <f>J169</f>
        <v>2259.36</v>
      </c>
      <c r="AN171">
        <f>IF(Source!BI94&lt;=1,J169, 0)</f>
        <v>2259.36</v>
      </c>
      <c r="AO171">
        <f>IF(Source!BI94&lt;=1,J169, 0)</f>
        <v>2259.36</v>
      </c>
      <c r="AP171">
        <f>IF(Source!BI94&lt;=1,0, 0)</f>
        <v>0</v>
      </c>
      <c r="AQ171">
        <f>IF(Source!BI94&lt;=1,0, 0)</f>
        <v>0</v>
      </c>
      <c r="AX171">
        <f>IF(Source!BI94=2,J169, 0)</f>
        <v>0</v>
      </c>
      <c r="AY171">
        <f>IF(Source!BI94=2,J169, 0)</f>
        <v>0</v>
      </c>
      <c r="AZ171">
        <f>IF(Source!BI94=2,0, 0)</f>
        <v>0</v>
      </c>
      <c r="BA171">
        <f>IF(Source!BI94=2,0, 0)</f>
        <v>0</v>
      </c>
    </row>
    <row r="172" spans="1:56" ht="14.25" x14ac:dyDescent="0.2">
      <c r="A172" s="40">
        <v>15</v>
      </c>
      <c r="B172" s="40" t="str">
        <f>Source!F96</f>
        <v>12.2.05.11-0023</v>
      </c>
      <c r="C172" s="40" t="str">
        <f>Source!G96</f>
        <v>Плиты или маты теплоизоляционные</v>
      </c>
      <c r="D172" s="41" t="str">
        <f>Source!H96</f>
        <v>м3</v>
      </c>
      <c r="E172" s="42">
        <f>Source!K96</f>
        <v>90.537000000000006</v>
      </c>
      <c r="F172" s="42"/>
      <c r="G172" s="42">
        <f>Source!I96</f>
        <v>90.537000000000006</v>
      </c>
      <c r="H172" s="44">
        <f>Source!AL96</f>
        <v>542.4</v>
      </c>
      <c r="I172" s="43"/>
      <c r="J172" s="44">
        <f>ROUND(Source!AC96*Source!I96, 2)</f>
        <v>49107.27</v>
      </c>
      <c r="K172" s="43"/>
      <c r="L172" s="45"/>
      <c r="M172" s="76"/>
      <c r="AG172">
        <f>Source!X96</f>
        <v>0</v>
      </c>
      <c r="AH172">
        <f>Source!HK96</f>
        <v>0</v>
      </c>
      <c r="AI172">
        <f>Source!Y96</f>
        <v>0</v>
      </c>
      <c r="AJ172">
        <f>Source!HL96</f>
        <v>0</v>
      </c>
      <c r="AS172">
        <f>IF(Source!BI96&lt;=1,AH172, 0)</f>
        <v>0</v>
      </c>
      <c r="AT172">
        <f>IF(Source!BI96&lt;=1,AJ172, 0)</f>
        <v>0</v>
      </c>
      <c r="BC172">
        <f>IF(Source!BI96=2,AH172, 0)</f>
        <v>0</v>
      </c>
      <c r="BD172">
        <f>IF(Source!BI96=2,AJ172, 0)</f>
        <v>0</v>
      </c>
    </row>
    <row r="173" spans="1:56" x14ac:dyDescent="0.2">
      <c r="A173" s="60"/>
      <c r="B173" s="60"/>
      <c r="C173" s="61" t="str">
        <f>"Объем: "&amp;Source!I96&amp;"=879*"&amp;"1,03*"&amp;"0,1"</f>
        <v>Объем: 90,537=879*1,03*0,1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76"/>
    </row>
    <row r="174" spans="1:56" ht="15" x14ac:dyDescent="0.25">
      <c r="C174" s="96" t="s">
        <v>558</v>
      </c>
      <c r="D174" s="96"/>
      <c r="E174" s="96"/>
      <c r="F174" s="96"/>
      <c r="G174" s="96"/>
      <c r="H174" s="96"/>
      <c r="I174" s="97">
        <f>J172</f>
        <v>49107.27</v>
      </c>
      <c r="J174" s="97"/>
      <c r="M174" s="76"/>
      <c r="O174" s="57">
        <f>I174</f>
        <v>49107.27</v>
      </c>
      <c r="P174">
        <f>K174</f>
        <v>0</v>
      </c>
      <c r="Q174">
        <f>0</f>
        <v>0</v>
      </c>
      <c r="R174">
        <f>0</f>
        <v>0</v>
      </c>
      <c r="U174">
        <f>0</f>
        <v>0</v>
      </c>
      <c r="X174">
        <f>0</f>
        <v>0</v>
      </c>
      <c r="Z174">
        <f>0</f>
        <v>0</v>
      </c>
      <c r="AB174">
        <f>0</f>
        <v>0</v>
      </c>
      <c r="AD174">
        <f>0</f>
        <v>0</v>
      </c>
      <c r="AF174" s="57">
        <f>J172</f>
        <v>49107.27</v>
      </c>
      <c r="AN174">
        <f>IF(Source!BI96&lt;=1,J172, 0)</f>
        <v>49107.27</v>
      </c>
      <c r="AO174">
        <f>IF(Source!BI96&lt;=1,J172, 0)</f>
        <v>49107.27</v>
      </c>
      <c r="AP174">
        <f>IF(Source!BI96&lt;=1,0, 0)</f>
        <v>0</v>
      </c>
      <c r="AQ174">
        <f>IF(Source!BI96&lt;=1,0, 0)</f>
        <v>0</v>
      </c>
      <c r="AX174">
        <f>IF(Source!BI96=2,J172, 0)</f>
        <v>0</v>
      </c>
      <c r="AY174">
        <f>IF(Source!BI96=2,J172, 0)</f>
        <v>0</v>
      </c>
      <c r="AZ174">
        <f>IF(Source!BI96=2,0, 0)</f>
        <v>0</v>
      </c>
      <c r="BA174">
        <f>IF(Source!BI96=2,0, 0)</f>
        <v>0</v>
      </c>
    </row>
    <row r="175" spans="1:56" ht="57" x14ac:dyDescent="0.2">
      <c r="A175" s="51">
        <v>16</v>
      </c>
      <c r="B175" s="51" t="str">
        <f>Source!F98</f>
        <v>12.1.01.03-0036</v>
      </c>
      <c r="C175" s="51" t="str">
        <f>Source!G98</f>
        <v>Пленка пароизоляционная 3-х слойная полиэтиленовая с армированной основой из перехлестнутых полос полиэтилена</v>
      </c>
      <c r="D175" s="52" t="str">
        <f>Source!H98</f>
        <v>м2</v>
      </c>
      <c r="E175" s="53">
        <f>Source!K98</f>
        <v>879</v>
      </c>
      <c r="F175" s="53"/>
      <c r="G175" s="53">
        <f>Source!I98</f>
        <v>879</v>
      </c>
      <c r="H175" s="54">
        <f>Source!AL98</f>
        <v>6.46</v>
      </c>
      <c r="I175" s="55"/>
      <c r="J175" s="54">
        <f>ROUND(Source!AC98*Source!I98, 2)</f>
        <v>5678.34</v>
      </c>
      <c r="K175" s="55"/>
      <c r="L175" s="56"/>
      <c r="M175" s="76"/>
      <c r="AG175">
        <f>Source!X98</f>
        <v>0</v>
      </c>
      <c r="AH175">
        <f>Source!HK98</f>
        <v>0</v>
      </c>
      <c r="AI175">
        <f>Source!Y98</f>
        <v>0</v>
      </c>
      <c r="AJ175">
        <f>Source!HL98</f>
        <v>0</v>
      </c>
      <c r="AS175">
        <f>IF(Source!BI98&lt;=1,AH175, 0)</f>
        <v>0</v>
      </c>
      <c r="AT175">
        <f>IF(Source!BI98&lt;=1,AJ175, 0)</f>
        <v>0</v>
      </c>
      <c r="BC175">
        <f>IF(Source!BI98=2,AH175, 0)</f>
        <v>0</v>
      </c>
      <c r="BD175">
        <f>IF(Source!BI98=2,AJ175, 0)</f>
        <v>0</v>
      </c>
    </row>
    <row r="176" spans="1:56" ht="15" x14ac:dyDescent="0.25">
      <c r="C176" s="96" t="s">
        <v>558</v>
      </c>
      <c r="D176" s="96"/>
      <c r="E176" s="96"/>
      <c r="F176" s="96"/>
      <c r="G176" s="96"/>
      <c r="H176" s="96"/>
      <c r="I176" s="97">
        <f>J175</f>
        <v>5678.34</v>
      </c>
      <c r="J176" s="97"/>
      <c r="M176" s="76"/>
      <c r="O176" s="57">
        <f>I176</f>
        <v>5678.34</v>
      </c>
      <c r="P176">
        <f>K176</f>
        <v>0</v>
      </c>
      <c r="Q176">
        <f>0</f>
        <v>0</v>
      </c>
      <c r="R176">
        <f>0</f>
        <v>0</v>
      </c>
      <c r="U176">
        <f>0</f>
        <v>0</v>
      </c>
      <c r="X176">
        <f>0</f>
        <v>0</v>
      </c>
      <c r="Z176">
        <f>0</f>
        <v>0</v>
      </c>
      <c r="AB176">
        <f>0</f>
        <v>0</v>
      </c>
      <c r="AD176">
        <f>0</f>
        <v>0</v>
      </c>
      <c r="AF176" s="57">
        <f>J175</f>
        <v>5678.34</v>
      </c>
      <c r="AN176">
        <f>IF(Source!BI98&lt;=1,J175, 0)</f>
        <v>5678.34</v>
      </c>
      <c r="AO176">
        <f>IF(Source!BI98&lt;=1,J175, 0)</f>
        <v>5678.34</v>
      </c>
      <c r="AP176">
        <f>IF(Source!BI98&lt;=1,0, 0)</f>
        <v>0</v>
      </c>
      <c r="AQ176">
        <f>IF(Source!BI98&lt;=1,0, 0)</f>
        <v>0</v>
      </c>
      <c r="AX176">
        <f>IF(Source!BI98=2,J175, 0)</f>
        <v>0</v>
      </c>
      <c r="AY176">
        <f>IF(Source!BI98=2,J175, 0)</f>
        <v>0</v>
      </c>
      <c r="AZ176">
        <f>IF(Source!BI98=2,0, 0)</f>
        <v>0</v>
      </c>
      <c r="BA176">
        <f>IF(Source!BI98=2,0, 0)</f>
        <v>0</v>
      </c>
    </row>
    <row r="177" spans="1:56" ht="28.5" x14ac:dyDescent="0.2">
      <c r="A177" s="51">
        <v>17</v>
      </c>
      <c r="B177" s="51" t="str">
        <f>Source!F100</f>
        <v>07.2.06.06-0091</v>
      </c>
      <c r="C177" s="51" t="str">
        <f>Source!G100</f>
        <v>Фасадная панель из оцинкованной стали с покрытием полиэстер</v>
      </c>
      <c r="D177" s="52" t="str">
        <f>Source!H100</f>
        <v>м2</v>
      </c>
      <c r="E177" s="53">
        <f>Source!K100</f>
        <v>879</v>
      </c>
      <c r="F177" s="53"/>
      <c r="G177" s="53">
        <f>Source!I100</f>
        <v>879</v>
      </c>
      <c r="H177" s="54">
        <f>Source!AL100</f>
        <v>63.29</v>
      </c>
      <c r="I177" s="55"/>
      <c r="J177" s="54">
        <f>ROUND(Source!AC100*Source!I100, 2)</f>
        <v>55631.91</v>
      </c>
      <c r="K177" s="55"/>
      <c r="L177" s="56"/>
      <c r="M177" s="76"/>
      <c r="AG177">
        <f>Source!X100</f>
        <v>0</v>
      </c>
      <c r="AH177">
        <f>Source!HK100</f>
        <v>0</v>
      </c>
      <c r="AI177">
        <f>Source!Y100</f>
        <v>0</v>
      </c>
      <c r="AJ177">
        <f>Source!HL100</f>
        <v>0</v>
      </c>
      <c r="AS177">
        <f>IF(Source!BI100&lt;=1,AH177, 0)</f>
        <v>0</v>
      </c>
      <c r="AT177">
        <f>IF(Source!BI100&lt;=1,AJ177, 0)</f>
        <v>0</v>
      </c>
      <c r="BC177">
        <f>IF(Source!BI100=2,AH177, 0)</f>
        <v>0</v>
      </c>
      <c r="BD177">
        <f>IF(Source!BI100=2,AJ177, 0)</f>
        <v>0</v>
      </c>
    </row>
    <row r="178" spans="1:56" ht="15" x14ac:dyDescent="0.25">
      <c r="C178" s="96" t="s">
        <v>558</v>
      </c>
      <c r="D178" s="96"/>
      <c r="E178" s="96"/>
      <c r="F178" s="96"/>
      <c r="G178" s="96"/>
      <c r="H178" s="96"/>
      <c r="I178" s="97">
        <f>J177</f>
        <v>55631.91</v>
      </c>
      <c r="J178" s="97"/>
      <c r="M178" s="76"/>
      <c r="O178" s="57">
        <f>I178</f>
        <v>55631.91</v>
      </c>
      <c r="P178">
        <f>K178</f>
        <v>0</v>
      </c>
      <c r="Q178">
        <f>0</f>
        <v>0</v>
      </c>
      <c r="R178">
        <f>0</f>
        <v>0</v>
      </c>
      <c r="U178">
        <f>0</f>
        <v>0</v>
      </c>
      <c r="X178">
        <f>0</f>
        <v>0</v>
      </c>
      <c r="Z178">
        <f>0</f>
        <v>0</v>
      </c>
      <c r="AB178">
        <f>0</f>
        <v>0</v>
      </c>
      <c r="AD178">
        <f>0</f>
        <v>0</v>
      </c>
      <c r="AF178" s="57">
        <f>J177</f>
        <v>55631.91</v>
      </c>
      <c r="AN178">
        <f>IF(Source!BI100&lt;=1,J177, 0)</f>
        <v>55631.91</v>
      </c>
      <c r="AO178">
        <f>IF(Source!BI100&lt;=1,J177, 0)</f>
        <v>55631.91</v>
      </c>
      <c r="AP178">
        <f>IF(Source!BI100&lt;=1,0, 0)</f>
        <v>0</v>
      </c>
      <c r="AQ178">
        <f>IF(Source!BI100&lt;=1,0, 0)</f>
        <v>0</v>
      </c>
      <c r="AX178">
        <f>IF(Source!BI100=2,J177, 0)</f>
        <v>0</v>
      </c>
      <c r="AY178">
        <f>IF(Source!BI100=2,J177, 0)</f>
        <v>0</v>
      </c>
      <c r="AZ178">
        <f>IF(Source!BI100=2,0, 0)</f>
        <v>0</v>
      </c>
      <c r="BA178">
        <f>IF(Source!BI100=2,0, 0)</f>
        <v>0</v>
      </c>
    </row>
    <row r="179" spans="1:56" ht="14.25" x14ac:dyDescent="0.2">
      <c r="A179" s="51">
        <v>18</v>
      </c>
      <c r="B179" s="51" t="str">
        <f>Source!F102</f>
        <v>01.7.06.14-0027</v>
      </c>
      <c r="C179" s="51" t="str">
        <f>Source!G102</f>
        <v>Лента двухсторонняя</v>
      </c>
      <c r="D179" s="52" t="str">
        <f>Source!H102</f>
        <v>кг</v>
      </c>
      <c r="E179" s="53">
        <f>Source!K102</f>
        <v>1.23</v>
      </c>
      <c r="F179" s="53"/>
      <c r="G179" s="53">
        <f>Source!I102</f>
        <v>1.23</v>
      </c>
      <c r="H179" s="54">
        <f>Source!AL102</f>
        <v>30.4</v>
      </c>
      <c r="I179" s="55"/>
      <c r="J179" s="54">
        <f>ROUND(Source!AC102*Source!I102, 2)</f>
        <v>37.39</v>
      </c>
      <c r="K179" s="55"/>
      <c r="L179" s="56"/>
      <c r="M179" s="76"/>
      <c r="AG179">
        <f>Source!X102</f>
        <v>0</v>
      </c>
      <c r="AH179">
        <f>Source!HK102</f>
        <v>0</v>
      </c>
      <c r="AI179">
        <f>Source!Y102</f>
        <v>0</v>
      </c>
      <c r="AJ179">
        <f>Source!HL102</f>
        <v>0</v>
      </c>
      <c r="AS179">
        <f>IF(Source!BI102&lt;=1,AH179, 0)</f>
        <v>0</v>
      </c>
      <c r="AT179">
        <f>IF(Source!BI102&lt;=1,AJ179, 0)</f>
        <v>0</v>
      </c>
      <c r="BC179">
        <f>IF(Source!BI102=2,AH179, 0)</f>
        <v>0</v>
      </c>
      <c r="BD179">
        <f>IF(Source!BI102=2,AJ179, 0)</f>
        <v>0</v>
      </c>
    </row>
    <row r="180" spans="1:56" ht="15" x14ac:dyDescent="0.25">
      <c r="C180" s="96" t="s">
        <v>558</v>
      </c>
      <c r="D180" s="96"/>
      <c r="E180" s="96"/>
      <c r="F180" s="96"/>
      <c r="G180" s="96"/>
      <c r="H180" s="96"/>
      <c r="I180" s="97">
        <f>J179</f>
        <v>37.39</v>
      </c>
      <c r="J180" s="97"/>
      <c r="M180" s="76"/>
      <c r="O180" s="57">
        <f>I180</f>
        <v>37.39</v>
      </c>
      <c r="P180">
        <f>K180</f>
        <v>0</v>
      </c>
      <c r="Q180">
        <f>0</f>
        <v>0</v>
      </c>
      <c r="R180">
        <f>0</f>
        <v>0</v>
      </c>
      <c r="U180">
        <f>0</f>
        <v>0</v>
      </c>
      <c r="X180">
        <f>0</f>
        <v>0</v>
      </c>
      <c r="Z180">
        <f>0</f>
        <v>0</v>
      </c>
      <c r="AB180">
        <f>0</f>
        <v>0</v>
      </c>
      <c r="AD180">
        <f>0</f>
        <v>0</v>
      </c>
      <c r="AF180" s="57">
        <f>J179</f>
        <v>37.39</v>
      </c>
      <c r="AN180">
        <f>IF(Source!BI102&lt;=1,J179, 0)</f>
        <v>37.39</v>
      </c>
      <c r="AO180">
        <f>IF(Source!BI102&lt;=1,J179, 0)</f>
        <v>37.39</v>
      </c>
      <c r="AP180">
        <f>IF(Source!BI102&lt;=1,0, 0)</f>
        <v>0</v>
      </c>
      <c r="AQ180">
        <f>IF(Source!BI102&lt;=1,0, 0)</f>
        <v>0</v>
      </c>
      <c r="AX180">
        <f>IF(Source!BI102=2,J179, 0)</f>
        <v>0</v>
      </c>
      <c r="AY180">
        <f>IF(Source!BI102=2,J179, 0)</f>
        <v>0</v>
      </c>
      <c r="AZ180">
        <f>IF(Source!BI102=2,0, 0)</f>
        <v>0</v>
      </c>
      <c r="BA180">
        <f>IF(Source!BI102=2,0, 0)</f>
        <v>0</v>
      </c>
    </row>
    <row r="181" spans="1:56" ht="162" x14ac:dyDescent="0.2">
      <c r="A181" s="40">
        <v>19</v>
      </c>
      <c r="B181" s="40" t="str">
        <f>Source!F104</f>
        <v>15-01-070-01</v>
      </c>
      <c r="C181" s="40" t="s">
        <v>579</v>
      </c>
      <c r="D181" s="41" t="str">
        <f>Source!H104</f>
        <v>м2</v>
      </c>
      <c r="E181" s="42">
        <f>Source!K104</f>
        <v>322.8</v>
      </c>
      <c r="F181" s="42"/>
      <c r="G181" s="42">
        <f>Source!I104</f>
        <v>322.8</v>
      </c>
      <c r="H181" s="44"/>
      <c r="I181" s="43"/>
      <c r="J181" s="44"/>
      <c r="K181" s="43"/>
      <c r="L181" s="45"/>
      <c r="M181" s="76"/>
      <c r="AG181">
        <f>Source!X104</f>
        <v>5345.57</v>
      </c>
      <c r="AH181">
        <f>Source!HK104</f>
        <v>318489</v>
      </c>
      <c r="AI181">
        <f>Source!Y104</f>
        <v>2619.33</v>
      </c>
      <c r="AJ181">
        <f>Source!HL104</f>
        <v>156060</v>
      </c>
      <c r="AS181">
        <f>IF(Source!BI104&lt;=1,AH181, 0)</f>
        <v>318489</v>
      </c>
      <c r="AT181">
        <f>IF(Source!BI104&lt;=1,AJ181, 0)</f>
        <v>156060</v>
      </c>
      <c r="BC181">
        <f>IF(Source!BI104=2,AH181, 0)</f>
        <v>0</v>
      </c>
      <c r="BD181">
        <f>IF(Source!BI104=2,AJ181, 0)</f>
        <v>0</v>
      </c>
    </row>
    <row r="182" spans="1:56" ht="38.25" x14ac:dyDescent="0.2">
      <c r="B182" s="46" t="str">
        <f>Source!EO104</f>
        <v>Поправка: Мет.421/пр 04.08.20 Пр.10 Т.1 п. 2</v>
      </c>
      <c r="C182" s="82" t="str">
        <f>Source!CN104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182" s="82"/>
      <c r="E182" s="82"/>
      <c r="F182" s="82"/>
      <c r="G182" s="82"/>
      <c r="H182" s="82"/>
      <c r="I182" s="82"/>
      <c r="J182" s="82"/>
      <c r="K182" s="82"/>
      <c r="L182" s="82"/>
      <c r="M182" s="76"/>
    </row>
    <row r="183" spans="1:56" ht="14.25" x14ac:dyDescent="0.2">
      <c r="A183" s="40"/>
      <c r="B183" s="48">
        <v>1</v>
      </c>
      <c r="C183" s="40" t="s">
        <v>547</v>
      </c>
      <c r="D183" s="41"/>
      <c r="E183" s="42"/>
      <c r="F183" s="42"/>
      <c r="G183" s="42"/>
      <c r="H183" s="44">
        <f>Source!AO104</f>
        <v>14.4</v>
      </c>
      <c r="I183" s="43">
        <f>ROUND(1.15,7)</f>
        <v>1.1499999999999999</v>
      </c>
      <c r="J183" s="44">
        <f>ROUND(Source!AF104*Source!I104, 2)</f>
        <v>5345.57</v>
      </c>
      <c r="K183" s="43">
        <f>IF(Source!BA104&lt;&gt; 0, Source!BA104, 1)</f>
        <v>59.58</v>
      </c>
      <c r="L183" s="45">
        <f>Source!HJ104</f>
        <v>318489</v>
      </c>
      <c r="M183" s="76"/>
    </row>
    <row r="184" spans="1:56" ht="14.25" x14ac:dyDescent="0.2">
      <c r="A184" s="40"/>
      <c r="B184" s="48">
        <v>4</v>
      </c>
      <c r="C184" s="40" t="s">
        <v>560</v>
      </c>
      <c r="D184" s="41"/>
      <c r="E184" s="42"/>
      <c r="F184" s="42"/>
      <c r="G184" s="42"/>
      <c r="H184" s="44">
        <f>Source!AL104</f>
        <v>128.44999999999999</v>
      </c>
      <c r="I184" s="43"/>
      <c r="J184" s="44">
        <f>ROUND(Source!AC104*Source!I104, 2)</f>
        <v>41463.660000000003</v>
      </c>
      <c r="K184" s="43"/>
      <c r="L184" s="45"/>
      <c r="M184" s="76"/>
    </row>
    <row r="185" spans="1:56" ht="14.25" x14ac:dyDescent="0.2">
      <c r="A185" s="40"/>
      <c r="B185" s="40"/>
      <c r="C185" s="51" t="s">
        <v>550</v>
      </c>
      <c r="D185" s="52" t="s">
        <v>551</v>
      </c>
      <c r="E185" s="53">
        <f>Source!AQ104</f>
        <v>1.55</v>
      </c>
      <c r="F185" s="53">
        <f>ROUND(1.15,7)</f>
        <v>1.1499999999999999</v>
      </c>
      <c r="G185" s="53">
        <f>ROUND(Source!U104, 7)</f>
        <v>575.39099999999996</v>
      </c>
      <c r="H185" s="54"/>
      <c r="I185" s="55"/>
      <c r="J185" s="54"/>
      <c r="K185" s="55"/>
      <c r="L185" s="56"/>
      <c r="M185" s="76"/>
    </row>
    <row r="186" spans="1:56" ht="14.25" x14ac:dyDescent="0.2">
      <c r="A186" s="40"/>
      <c r="B186" s="40"/>
      <c r="C186" s="40" t="s">
        <v>553</v>
      </c>
      <c r="D186" s="41"/>
      <c r="E186" s="42"/>
      <c r="F186" s="42"/>
      <c r="G186" s="42"/>
      <c r="H186" s="44">
        <f>H183+H184</f>
        <v>142.85</v>
      </c>
      <c r="I186" s="43"/>
      <c r="J186" s="44">
        <f>J183+J184</f>
        <v>46809.23</v>
      </c>
      <c r="K186" s="43"/>
      <c r="L186" s="45">
        <f>L183+L184</f>
        <v>318489</v>
      </c>
      <c r="M186" s="76"/>
    </row>
    <row r="187" spans="1:56" ht="14.25" x14ac:dyDescent="0.2">
      <c r="A187" s="40"/>
      <c r="B187" s="40"/>
      <c r="C187" s="40" t="s">
        <v>554</v>
      </c>
      <c r="D187" s="41"/>
      <c r="E187" s="42"/>
      <c r="F187" s="42"/>
      <c r="G187" s="42"/>
      <c r="H187" s="44"/>
      <c r="I187" s="43"/>
      <c r="J187" s="44">
        <f>SUM(Q181:Q190)+SUM(V181:V190)+SUM(X181:X190)+SUM(Y181:Y190)</f>
        <v>5345.57</v>
      </c>
      <c r="K187" s="43"/>
      <c r="L187" s="45">
        <f>SUM(U181:U190)+SUM(W181:W190)+SUM(Z181:Z190)+SUM(AA181:AA190)</f>
        <v>318489</v>
      </c>
      <c r="M187" s="76"/>
    </row>
    <row r="188" spans="1:56" ht="14.25" x14ac:dyDescent="0.2">
      <c r="A188" s="40"/>
      <c r="B188" s="40" t="s">
        <v>28</v>
      </c>
      <c r="C188" s="40" t="s">
        <v>555</v>
      </c>
      <c r="D188" s="41" t="s">
        <v>556</v>
      </c>
      <c r="E188" s="42">
        <f>Source!BZ104</f>
        <v>100</v>
      </c>
      <c r="F188" s="42"/>
      <c r="G188" s="42">
        <f>Source!AT104</f>
        <v>100</v>
      </c>
      <c r="H188" s="44"/>
      <c r="I188" s="43"/>
      <c r="J188" s="44">
        <f>SUM(AG181:AG190)</f>
        <v>5345.57</v>
      </c>
      <c r="K188" s="43"/>
      <c r="L188" s="45">
        <f>SUM(AH181:AH190)</f>
        <v>318489</v>
      </c>
      <c r="M188" s="76"/>
    </row>
    <row r="189" spans="1:56" ht="14.25" x14ac:dyDescent="0.2">
      <c r="A189" s="51"/>
      <c r="B189" s="51" t="s">
        <v>29</v>
      </c>
      <c r="C189" s="51" t="s">
        <v>557</v>
      </c>
      <c r="D189" s="52" t="s">
        <v>556</v>
      </c>
      <c r="E189" s="53">
        <f>Source!CA104</f>
        <v>49</v>
      </c>
      <c r="F189" s="53"/>
      <c r="G189" s="53">
        <f>Source!AU104</f>
        <v>49</v>
      </c>
      <c r="H189" s="54"/>
      <c r="I189" s="55"/>
      <c r="J189" s="54">
        <f>SUM(AI181:AI190)</f>
        <v>2619.33</v>
      </c>
      <c r="K189" s="55"/>
      <c r="L189" s="56">
        <f>SUM(AJ181:AJ190)</f>
        <v>156060</v>
      </c>
      <c r="M189" s="76"/>
    </row>
    <row r="190" spans="1:56" ht="15" x14ac:dyDescent="0.25">
      <c r="C190" s="96" t="s">
        <v>558</v>
      </c>
      <c r="D190" s="96"/>
      <c r="E190" s="96"/>
      <c r="F190" s="96"/>
      <c r="G190" s="96"/>
      <c r="H190" s="96"/>
      <c r="I190" s="97">
        <f>J183+J184+J188+J189</f>
        <v>54774.130000000005</v>
      </c>
      <c r="J190" s="97"/>
      <c r="K190" s="98">
        <f>L183+L184+L188+L189</f>
        <v>793038</v>
      </c>
      <c r="L190" s="98"/>
      <c r="M190" s="76"/>
      <c r="O190" s="57">
        <f>I190</f>
        <v>54774.130000000005</v>
      </c>
      <c r="P190" s="58">
        <f>K190</f>
        <v>793038</v>
      </c>
      <c r="Q190" s="57">
        <f>J183</f>
        <v>5345.57</v>
      </c>
      <c r="R190" s="57">
        <f>J183</f>
        <v>5345.57</v>
      </c>
      <c r="U190" s="58">
        <f>L183</f>
        <v>318489</v>
      </c>
      <c r="X190">
        <f>0</f>
        <v>0</v>
      </c>
      <c r="Z190">
        <f>0</f>
        <v>0</v>
      </c>
      <c r="AB190">
        <f>0</f>
        <v>0</v>
      </c>
      <c r="AD190">
        <f>0</f>
        <v>0</v>
      </c>
      <c r="AF190" s="57">
        <f>J184</f>
        <v>41463.660000000003</v>
      </c>
      <c r="AN190">
        <f>IF(Source!BI104&lt;=1,J183+J184+J188+J189, 0)</f>
        <v>54774.130000000005</v>
      </c>
      <c r="AO190">
        <f>IF(Source!BI104&lt;=1,J184, 0)</f>
        <v>41463.660000000003</v>
      </c>
      <c r="AP190">
        <f>IF(Source!BI104&lt;=1,0, 0)</f>
        <v>0</v>
      </c>
      <c r="AQ190">
        <f>IF(Source!BI104&lt;=1,J183, 0)</f>
        <v>5345.57</v>
      </c>
      <c r="AX190">
        <f>IF(Source!BI104=2,J183+J184+J188+J189, 0)</f>
        <v>0</v>
      </c>
      <c r="AY190">
        <f>IF(Source!BI104=2,J184, 0)</f>
        <v>0</v>
      </c>
      <c r="AZ190">
        <f>IF(Source!BI104=2,0, 0)</f>
        <v>0</v>
      </c>
      <c r="BA190">
        <f>IF(Source!BI104=2,J183, 0)</f>
        <v>0</v>
      </c>
    </row>
    <row r="191" spans="1:56" ht="133.5" x14ac:dyDescent="0.2">
      <c r="A191" s="40">
        <v>20</v>
      </c>
      <c r="B191" s="40" t="str">
        <f>Source!F106</f>
        <v>08-07-001-02</v>
      </c>
      <c r="C191" s="40" t="s">
        <v>580</v>
      </c>
      <c r="D191" s="41" t="str">
        <f>Source!H106</f>
        <v>100 м2</v>
      </c>
      <c r="E191" s="42">
        <f>Source!K106</f>
        <v>6</v>
      </c>
      <c r="F191" s="42"/>
      <c r="G191" s="42">
        <f>Source!I106</f>
        <v>6</v>
      </c>
      <c r="H191" s="44"/>
      <c r="I191" s="43"/>
      <c r="J191" s="44"/>
      <c r="K191" s="43"/>
      <c r="L191" s="45"/>
      <c r="M191" s="76"/>
      <c r="AG191">
        <f>Source!X106</f>
        <v>2858.79</v>
      </c>
      <c r="AH191">
        <f>Source!HK106</f>
        <v>170326</v>
      </c>
      <c r="AI191">
        <f>Source!Y106</f>
        <v>1793.24</v>
      </c>
      <c r="AJ191">
        <f>Source!HL106</f>
        <v>106841</v>
      </c>
      <c r="AS191">
        <f>IF(Source!BI106&lt;=1,AH191, 0)</f>
        <v>170326</v>
      </c>
      <c r="AT191">
        <f>IF(Source!BI106&lt;=1,AJ191, 0)</f>
        <v>106841</v>
      </c>
      <c r="BC191">
        <f>IF(Source!BI106=2,AH191, 0)</f>
        <v>0</v>
      </c>
      <c r="BD191">
        <f>IF(Source!BI106=2,AJ191, 0)</f>
        <v>0</v>
      </c>
    </row>
    <row r="192" spans="1:56" ht="38.25" x14ac:dyDescent="0.2">
      <c r="B192" s="46" t="str">
        <f>Source!EO106</f>
        <v>Поправка: Мет.421/пр 04.08.20 Пр.10 Т.1 п. 2</v>
      </c>
      <c r="C192" s="82" t="str">
        <f>Source!CN106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192" s="82"/>
      <c r="E192" s="82"/>
      <c r="F192" s="82"/>
      <c r="G192" s="82"/>
      <c r="H192" s="82"/>
      <c r="I192" s="82"/>
      <c r="J192" s="82"/>
      <c r="K192" s="82"/>
      <c r="L192" s="82"/>
      <c r="M192" s="76"/>
    </row>
    <row r="193" spans="1:53" x14ac:dyDescent="0.2">
      <c r="C193" s="47" t="str">
        <f>"Объем: "&amp;Source!I106&amp;"=600/"&amp;"100"</f>
        <v>Объем: 6=600/100</v>
      </c>
      <c r="M193" s="76"/>
    </row>
    <row r="194" spans="1:53" ht="14.25" x14ac:dyDescent="0.2">
      <c r="A194" s="40"/>
      <c r="B194" s="48">
        <v>1</v>
      </c>
      <c r="C194" s="40" t="s">
        <v>547</v>
      </c>
      <c r="D194" s="41"/>
      <c r="E194" s="42"/>
      <c r="F194" s="42"/>
      <c r="G194" s="42"/>
      <c r="H194" s="44">
        <f>Source!AO106</f>
        <v>375.84</v>
      </c>
      <c r="I194" s="43">
        <f>ROUND(1.15,7)</f>
        <v>1.1499999999999999</v>
      </c>
      <c r="J194" s="44">
        <f>ROUND(Source!AF106*Source!I106, 2)</f>
        <v>2593.3200000000002</v>
      </c>
      <c r="K194" s="43">
        <f>IF(Source!BA106&lt;&gt; 0, Source!BA106, 1)</f>
        <v>59.58</v>
      </c>
      <c r="L194" s="45">
        <f>Source!HJ106</f>
        <v>154510</v>
      </c>
      <c r="M194" s="76"/>
    </row>
    <row r="195" spans="1:53" ht="14.25" x14ac:dyDescent="0.2">
      <c r="A195" s="40"/>
      <c r="B195" s="48">
        <v>3</v>
      </c>
      <c r="C195" s="40" t="s">
        <v>548</v>
      </c>
      <c r="D195" s="41"/>
      <c r="E195" s="42"/>
      <c r="F195" s="42"/>
      <c r="G195" s="42"/>
      <c r="H195" s="44">
        <f>Source!AM106</f>
        <v>4.5999999999999996</v>
      </c>
      <c r="I195" s="43">
        <f>ROUND(1.15,7)</f>
        <v>1.1499999999999999</v>
      </c>
      <c r="J195" s="44">
        <f>ROUND(Source!AD106*Source!I106, 2)</f>
        <v>31.74</v>
      </c>
      <c r="K195" s="43"/>
      <c r="L195" s="45"/>
      <c r="M195" s="76"/>
    </row>
    <row r="196" spans="1:53" ht="14.25" x14ac:dyDescent="0.2">
      <c r="A196" s="40"/>
      <c r="B196" s="48">
        <v>2</v>
      </c>
      <c r="C196" s="40" t="s">
        <v>549</v>
      </c>
      <c r="D196" s="41"/>
      <c r="E196" s="42"/>
      <c r="F196" s="42"/>
      <c r="G196" s="42"/>
      <c r="H196" s="44">
        <f>Source!AN106</f>
        <v>0.81</v>
      </c>
      <c r="I196" s="43">
        <f>ROUND(1.15,7)</f>
        <v>1.1499999999999999</v>
      </c>
      <c r="J196" s="49">
        <f>ROUND(Source!AE106*Source!I106, 2)</f>
        <v>5.58</v>
      </c>
      <c r="K196" s="43">
        <f>IF(Source!BS106&lt;&gt; 0, Source!BS106, 1)</f>
        <v>59.58</v>
      </c>
      <c r="L196" s="50">
        <f>Source!HI106</f>
        <v>332</v>
      </c>
      <c r="M196" s="76"/>
    </row>
    <row r="197" spans="1:53" ht="14.25" x14ac:dyDescent="0.2">
      <c r="A197" s="40"/>
      <c r="B197" s="48">
        <v>4</v>
      </c>
      <c r="C197" s="40" t="s">
        <v>560</v>
      </c>
      <c r="D197" s="41"/>
      <c r="E197" s="42"/>
      <c r="F197" s="42"/>
      <c r="G197" s="42"/>
      <c r="H197" s="44">
        <f>Source!AL106</f>
        <v>343.22</v>
      </c>
      <c r="I197" s="43"/>
      <c r="J197" s="44">
        <f>ROUND(Source!AC106*Source!I106, 2)</f>
        <v>2059.3200000000002</v>
      </c>
      <c r="K197" s="43"/>
      <c r="L197" s="45"/>
      <c r="M197" s="76"/>
    </row>
    <row r="198" spans="1:53" ht="14.25" x14ac:dyDescent="0.2">
      <c r="A198" s="40"/>
      <c r="B198" s="40"/>
      <c r="C198" s="40" t="s">
        <v>550</v>
      </c>
      <c r="D198" s="41" t="s">
        <v>551</v>
      </c>
      <c r="E198" s="42">
        <f>Source!AQ106</f>
        <v>43.5</v>
      </c>
      <c r="F198" s="42">
        <f>ROUND(1.15,7)</f>
        <v>1.1499999999999999</v>
      </c>
      <c r="G198" s="42">
        <f>ROUND(Source!U106, 7)</f>
        <v>300.14999999999998</v>
      </c>
      <c r="H198" s="44"/>
      <c r="I198" s="43"/>
      <c r="J198" s="44"/>
      <c r="K198" s="43"/>
      <c r="L198" s="45"/>
      <c r="M198" s="76"/>
    </row>
    <row r="199" spans="1:53" ht="14.25" x14ac:dyDescent="0.2">
      <c r="A199" s="40"/>
      <c r="B199" s="40"/>
      <c r="C199" s="51" t="s">
        <v>552</v>
      </c>
      <c r="D199" s="52" t="s">
        <v>551</v>
      </c>
      <c r="E199" s="53">
        <f>Source!AR106</f>
        <v>7.0000000000000007E-2</v>
      </c>
      <c r="F199" s="53">
        <f>ROUND(1.15,7)</f>
        <v>1.1499999999999999</v>
      </c>
      <c r="G199" s="53">
        <f>ROUND(Source!V106, 7)</f>
        <v>0.48299999999999998</v>
      </c>
      <c r="H199" s="54"/>
      <c r="I199" s="55"/>
      <c r="J199" s="54"/>
      <c r="K199" s="55"/>
      <c r="L199" s="56"/>
      <c r="M199" s="76"/>
    </row>
    <row r="200" spans="1:53" ht="14.25" x14ac:dyDescent="0.2">
      <c r="A200" s="40"/>
      <c r="B200" s="40"/>
      <c r="C200" s="40" t="s">
        <v>553</v>
      </c>
      <c r="D200" s="41"/>
      <c r="E200" s="42"/>
      <c r="F200" s="42"/>
      <c r="G200" s="42"/>
      <c r="H200" s="44">
        <f>H194+H195+H197</f>
        <v>723.66000000000008</v>
      </c>
      <c r="I200" s="43"/>
      <c r="J200" s="44">
        <f>J194+J195+J197</f>
        <v>4684.38</v>
      </c>
      <c r="K200" s="43"/>
      <c r="L200" s="45">
        <f>L194+L195+L197</f>
        <v>154510</v>
      </c>
      <c r="M200" s="76"/>
    </row>
    <row r="201" spans="1:53" ht="14.25" x14ac:dyDescent="0.2">
      <c r="A201" s="40"/>
      <c r="B201" s="40"/>
      <c r="C201" s="40" t="s">
        <v>554</v>
      </c>
      <c r="D201" s="41"/>
      <c r="E201" s="42"/>
      <c r="F201" s="42"/>
      <c r="G201" s="42"/>
      <c r="H201" s="44"/>
      <c r="I201" s="43"/>
      <c r="J201" s="44">
        <f>SUM(Q191:Q204)+SUM(V191:V204)+SUM(X191:X204)+SUM(Y191:Y204)</f>
        <v>2598.9</v>
      </c>
      <c r="K201" s="43"/>
      <c r="L201" s="45">
        <f>SUM(U191:U204)+SUM(W191:W204)+SUM(Z191:Z204)+SUM(AA191:AA204)</f>
        <v>154842</v>
      </c>
      <c r="M201" s="76"/>
    </row>
    <row r="202" spans="1:53" ht="14.25" x14ac:dyDescent="0.2">
      <c r="A202" s="40"/>
      <c r="B202" s="40" t="s">
        <v>185</v>
      </c>
      <c r="C202" s="40" t="s">
        <v>581</v>
      </c>
      <c r="D202" s="41" t="s">
        <v>556</v>
      </c>
      <c r="E202" s="42">
        <f>Source!BZ106</f>
        <v>110</v>
      </c>
      <c r="F202" s="42"/>
      <c r="G202" s="42">
        <f>Source!AT106</f>
        <v>110</v>
      </c>
      <c r="H202" s="44"/>
      <c r="I202" s="43"/>
      <c r="J202" s="44">
        <f>SUM(AG191:AG204)</f>
        <v>2858.79</v>
      </c>
      <c r="K202" s="43"/>
      <c r="L202" s="45">
        <f>SUM(AH191:AH204)</f>
        <v>170326</v>
      </c>
      <c r="M202" s="76"/>
    </row>
    <row r="203" spans="1:53" ht="14.25" x14ac:dyDescent="0.2">
      <c r="A203" s="51"/>
      <c r="B203" s="51" t="s">
        <v>186</v>
      </c>
      <c r="C203" s="51" t="s">
        <v>582</v>
      </c>
      <c r="D203" s="52" t="s">
        <v>556</v>
      </c>
      <c r="E203" s="53">
        <f>Source!CA106</f>
        <v>69</v>
      </c>
      <c r="F203" s="53"/>
      <c r="G203" s="53">
        <f>Source!AU106</f>
        <v>69</v>
      </c>
      <c r="H203" s="54"/>
      <c r="I203" s="55"/>
      <c r="J203" s="54">
        <f>SUM(AI191:AI204)</f>
        <v>1793.24</v>
      </c>
      <c r="K203" s="55"/>
      <c r="L203" s="56">
        <f>SUM(AJ191:AJ204)</f>
        <v>106841</v>
      </c>
      <c r="M203" s="76"/>
    </row>
    <row r="204" spans="1:53" ht="15" x14ac:dyDescent="0.25">
      <c r="C204" s="96" t="s">
        <v>558</v>
      </c>
      <c r="D204" s="96"/>
      <c r="E204" s="96"/>
      <c r="F204" s="96"/>
      <c r="G204" s="96"/>
      <c r="H204" s="96"/>
      <c r="I204" s="97">
        <f>J194+J195+J197+J202+J203</f>
        <v>9336.41</v>
      </c>
      <c r="J204" s="97"/>
      <c r="K204" s="98">
        <f>L194+L195+L197+L202+L203</f>
        <v>431677</v>
      </c>
      <c r="L204" s="98"/>
      <c r="M204" s="76"/>
      <c r="O204" s="57">
        <f>I204</f>
        <v>9336.41</v>
      </c>
      <c r="P204" s="58">
        <f>K204</f>
        <v>431677</v>
      </c>
      <c r="Q204" s="57">
        <f>J194</f>
        <v>2593.3200000000002</v>
      </c>
      <c r="R204" s="57">
        <f>J194</f>
        <v>2593.3200000000002</v>
      </c>
      <c r="U204" s="58">
        <f>L194</f>
        <v>154510</v>
      </c>
      <c r="X204" s="57">
        <f>J196</f>
        <v>5.58</v>
      </c>
      <c r="Z204" s="58">
        <f>L196</f>
        <v>332</v>
      </c>
      <c r="AB204" s="57">
        <f>J195</f>
        <v>31.74</v>
      </c>
      <c r="AD204" s="58">
        <f>L195</f>
        <v>0</v>
      </c>
      <c r="AF204" s="57">
        <f>J197</f>
        <v>2059.3200000000002</v>
      </c>
      <c r="AN204">
        <f>IF(Source!BI106&lt;=1,J194+J195+J197+J202+J203, 0)</f>
        <v>9336.41</v>
      </c>
      <c r="AO204">
        <f>IF(Source!BI106&lt;=1,J197, 0)</f>
        <v>2059.3200000000002</v>
      </c>
      <c r="AP204">
        <f>IF(Source!BI106&lt;=1,J195, 0)</f>
        <v>31.74</v>
      </c>
      <c r="AQ204">
        <f>IF(Source!BI106&lt;=1,J194, 0)</f>
        <v>2593.3200000000002</v>
      </c>
      <c r="AX204">
        <f>IF(Source!BI106=2,J194+J195+J197+J202+J203, 0)</f>
        <v>0</v>
      </c>
      <c r="AY204">
        <f>IF(Source!BI106=2,J197, 0)</f>
        <v>0</v>
      </c>
      <c r="AZ204">
        <f>IF(Source!BI106=2,J195, 0)</f>
        <v>0</v>
      </c>
      <c r="BA204">
        <f>IF(Source!BI106=2,J194, 0)</f>
        <v>0</v>
      </c>
    </row>
    <row r="205" spans="1:53" x14ac:dyDescent="0.2">
      <c r="M205" s="76"/>
    </row>
    <row r="206" spans="1:53" ht="15" x14ac:dyDescent="0.2">
      <c r="A206" s="67"/>
      <c r="B206" s="68"/>
      <c r="C206" s="108" t="s">
        <v>563</v>
      </c>
      <c r="D206" s="108"/>
      <c r="E206" s="108"/>
      <c r="F206" s="108"/>
      <c r="G206" s="108"/>
      <c r="H206" s="108"/>
      <c r="I206" s="69"/>
      <c r="J206" s="70">
        <f>J208+J209+J210+J211</f>
        <v>431768.80000000005</v>
      </c>
      <c r="K206" s="70"/>
      <c r="L206" s="71"/>
      <c r="M206" s="76"/>
    </row>
    <row r="207" spans="1:53" ht="14.25" x14ac:dyDescent="0.2">
      <c r="A207" s="62"/>
      <c r="B207" s="63"/>
      <c r="C207" s="109" t="s">
        <v>564</v>
      </c>
      <c r="D207" s="110"/>
      <c r="E207" s="110"/>
      <c r="F207" s="110"/>
      <c r="G207" s="110"/>
      <c r="H207" s="110"/>
      <c r="I207" s="64"/>
      <c r="J207" s="65"/>
      <c r="K207" s="65"/>
      <c r="L207" s="66"/>
      <c r="M207" s="76"/>
    </row>
    <row r="208" spans="1:53" ht="14.25" x14ac:dyDescent="0.2">
      <c r="A208" s="62"/>
      <c r="B208" s="63"/>
      <c r="C208" s="110" t="s">
        <v>565</v>
      </c>
      <c r="D208" s="110"/>
      <c r="E208" s="110"/>
      <c r="F208" s="110"/>
      <c r="G208" s="110"/>
      <c r="H208" s="110"/>
      <c r="I208" s="64"/>
      <c r="J208" s="65">
        <f>SUM(Q149:Q204)</f>
        <v>37086.620000000003</v>
      </c>
      <c r="K208" s="65"/>
      <c r="L208" s="66"/>
      <c r="M208" s="76"/>
    </row>
    <row r="209" spans="1:56" ht="14.25" x14ac:dyDescent="0.2">
      <c r="A209" s="62"/>
      <c r="B209" s="63"/>
      <c r="C209" s="110" t="s">
        <v>566</v>
      </c>
      <c r="D209" s="110"/>
      <c r="E209" s="110"/>
      <c r="F209" s="110"/>
      <c r="G209" s="110"/>
      <c r="H209" s="110"/>
      <c r="I209" s="64"/>
      <c r="J209" s="65">
        <f>SUM(AB149:AB204)</f>
        <v>8841.34</v>
      </c>
      <c r="K209" s="65"/>
      <c r="L209" s="66"/>
      <c r="M209" s="76"/>
    </row>
    <row r="210" spans="1:56" ht="14.25" x14ac:dyDescent="0.2">
      <c r="A210" s="62"/>
      <c r="B210" s="63"/>
      <c r="C210" s="110" t="s">
        <v>567</v>
      </c>
      <c r="D210" s="110"/>
      <c r="E210" s="110"/>
      <c r="F210" s="110"/>
      <c r="G210" s="110"/>
      <c r="H210" s="110"/>
      <c r="I210" s="64"/>
      <c r="J210" s="65">
        <f>Source!F111-J215</f>
        <v>385840.84</v>
      </c>
      <c r="K210" s="65"/>
      <c r="L210" s="66"/>
      <c r="M210" s="76"/>
    </row>
    <row r="211" spans="1:56" ht="14.25" hidden="1" x14ac:dyDescent="0.2">
      <c r="A211" s="62"/>
      <c r="B211" s="63"/>
      <c r="C211" s="110" t="s">
        <v>568</v>
      </c>
      <c r="D211" s="110"/>
      <c r="E211" s="110"/>
      <c r="F211" s="110"/>
      <c r="G211" s="110"/>
      <c r="H211" s="110"/>
      <c r="I211" s="64"/>
      <c r="J211" s="65">
        <f>Source!F133</f>
        <v>0</v>
      </c>
      <c r="K211" s="65"/>
      <c r="L211" s="66"/>
      <c r="M211" s="76"/>
    </row>
    <row r="212" spans="1:56" ht="14.25" x14ac:dyDescent="0.2">
      <c r="A212" s="62"/>
      <c r="B212" s="63"/>
      <c r="C212" s="110" t="s">
        <v>569</v>
      </c>
      <c r="D212" s="110"/>
      <c r="E212" s="110"/>
      <c r="F212" s="110"/>
      <c r="G212" s="110"/>
      <c r="H212" s="110"/>
      <c r="I212" s="64"/>
      <c r="J212" s="65">
        <f>SUM(Q149:Q204)+SUM(X149:X204)</f>
        <v>40561</v>
      </c>
      <c r="K212" s="65"/>
      <c r="L212" s="66"/>
      <c r="M212" s="76"/>
    </row>
    <row r="213" spans="1:56" ht="14.25" x14ac:dyDescent="0.2">
      <c r="A213" s="62"/>
      <c r="B213" s="63"/>
      <c r="C213" s="110" t="s">
        <v>570</v>
      </c>
      <c r="D213" s="110"/>
      <c r="E213" s="110"/>
      <c r="F213" s="110"/>
      <c r="G213" s="110"/>
      <c r="H213" s="110"/>
      <c r="I213" s="64"/>
      <c r="J213" s="65">
        <f>Source!F134</f>
        <v>40820.89</v>
      </c>
      <c r="K213" s="65"/>
      <c r="L213" s="66"/>
      <c r="M213" s="76"/>
    </row>
    <row r="214" spans="1:56" ht="14.25" x14ac:dyDescent="0.2">
      <c r="A214" s="62"/>
      <c r="B214" s="63"/>
      <c r="C214" s="110" t="s">
        <v>571</v>
      </c>
      <c r="D214" s="110"/>
      <c r="E214" s="110"/>
      <c r="F214" s="110"/>
      <c r="G214" s="110"/>
      <c r="H214" s="110"/>
      <c r="I214" s="64"/>
      <c r="J214" s="65">
        <f>Source!F135</f>
        <v>20342.689999999999</v>
      </c>
      <c r="K214" s="65"/>
      <c r="L214" s="66"/>
      <c r="M214" s="76"/>
    </row>
    <row r="215" spans="1:56" ht="14.25" hidden="1" customHeight="1" x14ac:dyDescent="0.2">
      <c r="A215" s="62"/>
      <c r="B215" s="63"/>
      <c r="C215" s="110" t="s">
        <v>572</v>
      </c>
      <c r="D215" s="110"/>
      <c r="E215" s="110"/>
      <c r="F215" s="110"/>
      <c r="G215" s="110"/>
      <c r="H215" s="110"/>
      <c r="I215" s="64"/>
      <c r="J215" s="65">
        <f>Source!F117</f>
        <v>0</v>
      </c>
      <c r="K215" s="65"/>
      <c r="L215" s="66"/>
      <c r="M215" s="76"/>
    </row>
    <row r="216" spans="1:56" ht="14.25" hidden="1" customHeight="1" x14ac:dyDescent="0.2">
      <c r="A216" s="62"/>
      <c r="B216" s="63"/>
      <c r="C216" s="110" t="s">
        <v>573</v>
      </c>
      <c r="D216" s="110"/>
      <c r="E216" s="110"/>
      <c r="F216" s="110"/>
      <c r="G216" s="110"/>
      <c r="H216" s="110"/>
      <c r="I216" s="64"/>
      <c r="J216" s="65">
        <f>Source!F127</f>
        <v>0</v>
      </c>
      <c r="K216" s="65"/>
      <c r="L216" s="66"/>
      <c r="M216" s="76"/>
    </row>
    <row r="217" spans="1:56" ht="15" x14ac:dyDescent="0.2">
      <c r="A217" s="67"/>
      <c r="B217" s="68"/>
      <c r="C217" s="108" t="s">
        <v>574</v>
      </c>
      <c r="D217" s="108"/>
      <c r="E217" s="108"/>
      <c r="F217" s="108"/>
      <c r="G217" s="108"/>
      <c r="H217" s="108"/>
      <c r="I217" s="69"/>
      <c r="J217" s="70">
        <f>Source!F136</f>
        <v>492932.38</v>
      </c>
      <c r="K217" s="70"/>
      <c r="L217" s="71"/>
      <c r="M217" s="76"/>
    </row>
    <row r="218" spans="1:56" ht="14.25" hidden="1" x14ac:dyDescent="0.2">
      <c r="A218" s="62"/>
      <c r="B218" s="63"/>
      <c r="C218" s="109" t="s">
        <v>564</v>
      </c>
      <c r="D218" s="110"/>
      <c r="E218" s="110"/>
      <c r="F218" s="110"/>
      <c r="G218" s="110"/>
      <c r="H218" s="110"/>
      <c r="I218" s="64"/>
      <c r="J218" s="65"/>
      <c r="K218" s="65"/>
      <c r="L218" s="66"/>
      <c r="M218" s="76"/>
    </row>
    <row r="219" spans="1:56" ht="14.25" hidden="1" x14ac:dyDescent="0.2">
      <c r="A219" s="62"/>
      <c r="B219" s="63"/>
      <c r="C219" s="110" t="s">
        <v>575</v>
      </c>
      <c r="D219" s="110"/>
      <c r="E219" s="110"/>
      <c r="F219" s="110"/>
      <c r="G219" s="110"/>
      <c r="H219" s="110"/>
      <c r="I219" s="64"/>
      <c r="J219" s="65"/>
      <c r="K219" s="65"/>
      <c r="L219" s="66">
        <f>SUM(BS149:BS204)</f>
        <v>0</v>
      </c>
      <c r="M219" s="76"/>
    </row>
    <row r="220" spans="1:56" ht="14.25" hidden="1" x14ac:dyDescent="0.2">
      <c r="A220" s="62"/>
      <c r="B220" s="63"/>
      <c r="C220" s="110" t="s">
        <v>576</v>
      </c>
      <c r="D220" s="110"/>
      <c r="E220" s="110"/>
      <c r="F220" s="110"/>
      <c r="G220" s="110"/>
      <c r="H220" s="110"/>
      <c r="I220" s="64"/>
      <c r="J220" s="65"/>
      <c r="K220" s="65"/>
      <c r="L220" s="66">
        <f>SUM(BT149:BT204)</f>
        <v>0</v>
      </c>
      <c r="M220" s="76"/>
    </row>
    <row r="221" spans="1:56" x14ac:dyDescent="0.2">
      <c r="M221" s="76"/>
    </row>
    <row r="222" spans="1:56" ht="16.5" x14ac:dyDescent="0.25">
      <c r="A222" s="95" t="s">
        <v>583</v>
      </c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76"/>
    </row>
    <row r="223" spans="1:56" ht="147.75" x14ac:dyDescent="0.2">
      <c r="A223" s="40">
        <v>21</v>
      </c>
      <c r="B223" s="40" t="str">
        <f>Source!F143</f>
        <v>26-01-036-01</v>
      </c>
      <c r="C223" s="40" t="s">
        <v>584</v>
      </c>
      <c r="D223" s="41" t="str">
        <f>Source!H143</f>
        <v>100 м2</v>
      </c>
      <c r="E223" s="42">
        <f>Source!K143</f>
        <v>1.2164999999999999</v>
      </c>
      <c r="F223" s="42"/>
      <c r="G223" s="42">
        <f>Source!I143</f>
        <v>1.2164999999999999</v>
      </c>
      <c r="H223" s="44"/>
      <c r="I223" s="43"/>
      <c r="J223" s="44"/>
      <c r="K223" s="43"/>
      <c r="L223" s="45"/>
      <c r="M223" s="76"/>
      <c r="AG223">
        <f>Source!X143</f>
        <v>180.92</v>
      </c>
      <c r="AH223">
        <f>Source!HK143</f>
        <v>10780</v>
      </c>
      <c r="AI223">
        <f>Source!Y143</f>
        <v>102.59</v>
      </c>
      <c r="AJ223">
        <f>Source!HL143</f>
        <v>6112</v>
      </c>
      <c r="AS223">
        <f>IF(Source!BI143&lt;=1,AH223, 0)</f>
        <v>10780</v>
      </c>
      <c r="AT223">
        <f>IF(Source!BI143&lt;=1,AJ223, 0)</f>
        <v>6112</v>
      </c>
      <c r="BC223">
        <f>IF(Source!BI143=2,AH223, 0)</f>
        <v>0</v>
      </c>
      <c r="BD223">
        <f>IF(Source!BI143=2,AJ223, 0)</f>
        <v>0</v>
      </c>
    </row>
    <row r="224" spans="1:56" ht="38.25" x14ac:dyDescent="0.2">
      <c r="B224" s="46" t="str">
        <f>Source!EO143</f>
        <v>Поправка: Мет.421/пр 04.08.20 Пр.10 Т.1 п. 2</v>
      </c>
      <c r="C224" s="82" t="str">
        <f>Source!CN143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224" s="82"/>
      <c r="E224" s="82"/>
      <c r="F224" s="82"/>
      <c r="G224" s="82"/>
      <c r="H224" s="82"/>
      <c r="I224" s="82"/>
      <c r="J224" s="82"/>
      <c r="K224" s="82"/>
      <c r="L224" s="82"/>
      <c r="M224" s="76"/>
    </row>
    <row r="225" spans="1:56" x14ac:dyDescent="0.2">
      <c r="C225" s="47" t="str">
        <f>"Объем: "&amp;Source!I143&amp;"=121,65/"&amp;"100"</f>
        <v>Объем: 1,2165=121,65/100</v>
      </c>
      <c r="M225" s="76"/>
    </row>
    <row r="226" spans="1:56" ht="14.25" x14ac:dyDescent="0.2">
      <c r="A226" s="40"/>
      <c r="B226" s="48">
        <v>1</v>
      </c>
      <c r="C226" s="40" t="s">
        <v>547</v>
      </c>
      <c r="D226" s="41"/>
      <c r="E226" s="42"/>
      <c r="F226" s="42"/>
      <c r="G226" s="42"/>
      <c r="H226" s="44">
        <f>Source!AO143</f>
        <v>132.33000000000001</v>
      </c>
      <c r="I226" s="43">
        <f>ROUND(1.15,7)</f>
        <v>1.1499999999999999</v>
      </c>
      <c r="J226" s="44">
        <f>ROUND(Source!AF143*Source!I143, 2)</f>
        <v>185.13</v>
      </c>
      <c r="K226" s="43">
        <f>IF(Source!BA143&lt;&gt; 0, Source!BA143, 1)</f>
        <v>59.58</v>
      </c>
      <c r="L226" s="45">
        <f>Source!HJ143</f>
        <v>11030</v>
      </c>
      <c r="M226" s="76"/>
    </row>
    <row r="227" spans="1:56" ht="14.25" x14ac:dyDescent="0.2">
      <c r="A227" s="40"/>
      <c r="B227" s="48">
        <v>3</v>
      </c>
      <c r="C227" s="40" t="s">
        <v>548</v>
      </c>
      <c r="D227" s="41"/>
      <c r="E227" s="42"/>
      <c r="F227" s="42"/>
      <c r="G227" s="42"/>
      <c r="H227" s="44">
        <f>Source!AM143</f>
        <v>5.79</v>
      </c>
      <c r="I227" s="43">
        <f>ROUND(1.15,7)</f>
        <v>1.1499999999999999</v>
      </c>
      <c r="J227" s="44">
        <f>ROUND(Source!AD143*Source!I143, 2)</f>
        <v>8.1</v>
      </c>
      <c r="K227" s="43"/>
      <c r="L227" s="45"/>
      <c r="M227" s="76"/>
    </row>
    <row r="228" spans="1:56" ht="14.25" x14ac:dyDescent="0.2">
      <c r="A228" s="40"/>
      <c r="B228" s="48">
        <v>2</v>
      </c>
      <c r="C228" s="40" t="s">
        <v>549</v>
      </c>
      <c r="D228" s="41"/>
      <c r="E228" s="42"/>
      <c r="F228" s="42"/>
      <c r="G228" s="42"/>
      <c r="H228" s="44">
        <f>Source!AN143</f>
        <v>0.99</v>
      </c>
      <c r="I228" s="43">
        <f>ROUND(1.15,7)</f>
        <v>1.1499999999999999</v>
      </c>
      <c r="J228" s="49">
        <f>ROUND(Source!AE143*Source!I143, 2)</f>
        <v>1.39</v>
      </c>
      <c r="K228" s="43">
        <f>IF(Source!BS143&lt;&gt; 0, Source!BS143, 1)</f>
        <v>59.58</v>
      </c>
      <c r="L228" s="50">
        <f>Source!HI143</f>
        <v>83</v>
      </c>
      <c r="M228" s="76"/>
    </row>
    <row r="229" spans="1:56" ht="14.25" x14ac:dyDescent="0.2">
      <c r="A229" s="40"/>
      <c r="B229" s="48">
        <v>4</v>
      </c>
      <c r="C229" s="40" t="s">
        <v>560</v>
      </c>
      <c r="D229" s="41"/>
      <c r="E229" s="42"/>
      <c r="F229" s="42"/>
      <c r="G229" s="42"/>
      <c r="H229" s="44">
        <f>Source!AL143</f>
        <v>2536.09</v>
      </c>
      <c r="I229" s="43"/>
      <c r="J229" s="44">
        <f>ROUND(Source!AC143*Source!I143, 2)</f>
        <v>3085.15</v>
      </c>
      <c r="K229" s="43"/>
      <c r="L229" s="45"/>
      <c r="M229" s="76"/>
    </row>
    <row r="230" spans="1:56" ht="14.25" x14ac:dyDescent="0.2">
      <c r="A230" s="40"/>
      <c r="B230" s="40" t="str">
        <f>EtalonRes!I153</f>
        <v>12.2.01.09</v>
      </c>
      <c r="C230" s="40" t="str">
        <f>EtalonRes!K153</f>
        <v>Изделия теплоизоляционные</v>
      </c>
      <c r="D230" s="41" t="str">
        <f>EtalonRes!O153</f>
        <v>м3</v>
      </c>
      <c r="E230" s="42">
        <f>EtalonRes!X153</f>
        <v>0</v>
      </c>
      <c r="F230" s="42"/>
      <c r="G230" s="42">
        <f>ROUND(EtalonRes!AG153*Source!I143, 7)</f>
        <v>0</v>
      </c>
      <c r="H230" s="44"/>
      <c r="I230" s="43"/>
      <c r="J230" s="44"/>
      <c r="K230" s="43"/>
      <c r="L230" s="45"/>
      <c r="M230" s="76"/>
    </row>
    <row r="231" spans="1:56" ht="14.25" x14ac:dyDescent="0.2">
      <c r="A231" s="40"/>
      <c r="B231" s="40"/>
      <c r="C231" s="40" t="s">
        <v>550</v>
      </c>
      <c r="D231" s="41" t="s">
        <v>551</v>
      </c>
      <c r="E231" s="42">
        <f>Source!AQ143</f>
        <v>16.059999999999999</v>
      </c>
      <c r="F231" s="42">
        <f>ROUND(1.15,7)</f>
        <v>1.1499999999999999</v>
      </c>
      <c r="G231" s="42">
        <f>ROUND(Source!U143, 7)</f>
        <v>22.4675385</v>
      </c>
      <c r="H231" s="44"/>
      <c r="I231" s="43"/>
      <c r="J231" s="44"/>
      <c r="K231" s="43"/>
      <c r="L231" s="45"/>
      <c r="M231" s="76"/>
    </row>
    <row r="232" spans="1:56" ht="14.25" x14ac:dyDescent="0.2">
      <c r="A232" s="40"/>
      <c r="B232" s="40"/>
      <c r="C232" s="51" t="s">
        <v>552</v>
      </c>
      <c r="D232" s="52" t="s">
        <v>551</v>
      </c>
      <c r="E232" s="53">
        <f>Source!AR143</f>
        <v>0.08</v>
      </c>
      <c r="F232" s="53">
        <f>ROUND(1.15,7)</f>
        <v>1.1499999999999999</v>
      </c>
      <c r="G232" s="53">
        <f>ROUND(Source!V143, 7)</f>
        <v>0.111918</v>
      </c>
      <c r="H232" s="54"/>
      <c r="I232" s="55"/>
      <c r="J232" s="54"/>
      <c r="K232" s="55"/>
      <c r="L232" s="56"/>
      <c r="M232" s="76"/>
    </row>
    <row r="233" spans="1:56" ht="14.25" x14ac:dyDescent="0.2">
      <c r="A233" s="40"/>
      <c r="B233" s="40"/>
      <c r="C233" s="40" t="s">
        <v>553</v>
      </c>
      <c r="D233" s="41"/>
      <c r="E233" s="42"/>
      <c r="F233" s="42"/>
      <c r="G233" s="42"/>
      <c r="H233" s="44">
        <f>H226+H227+H229</f>
        <v>2674.21</v>
      </c>
      <c r="I233" s="43"/>
      <c r="J233" s="44">
        <f>J226+J227+J229</f>
        <v>3278.38</v>
      </c>
      <c r="K233" s="43"/>
      <c r="L233" s="45">
        <f>L226+L227+L229</f>
        <v>11030</v>
      </c>
      <c r="M233" s="76"/>
    </row>
    <row r="234" spans="1:56" ht="14.25" x14ac:dyDescent="0.2">
      <c r="A234" s="40"/>
      <c r="B234" s="40"/>
      <c r="C234" s="40" t="s">
        <v>554</v>
      </c>
      <c r="D234" s="41"/>
      <c r="E234" s="42"/>
      <c r="F234" s="42"/>
      <c r="G234" s="42"/>
      <c r="H234" s="44"/>
      <c r="I234" s="43"/>
      <c r="J234" s="44">
        <f>SUM(Q223:Q237)+SUM(V223:V237)+SUM(X223:X237)+SUM(Y223:Y237)</f>
        <v>186.51999999999998</v>
      </c>
      <c r="K234" s="43"/>
      <c r="L234" s="45">
        <f>SUM(U223:U237)+SUM(W223:W237)+SUM(Z223:Z237)+SUM(AA223:AA237)</f>
        <v>11113</v>
      </c>
      <c r="M234" s="76"/>
    </row>
    <row r="235" spans="1:56" ht="14.25" x14ac:dyDescent="0.2">
      <c r="A235" s="40"/>
      <c r="B235" s="40" t="s">
        <v>194</v>
      </c>
      <c r="C235" s="40" t="s">
        <v>585</v>
      </c>
      <c r="D235" s="41" t="s">
        <v>556</v>
      </c>
      <c r="E235" s="42">
        <f>Source!BZ143</f>
        <v>97</v>
      </c>
      <c r="F235" s="42"/>
      <c r="G235" s="42">
        <f>Source!AT143</f>
        <v>97</v>
      </c>
      <c r="H235" s="44"/>
      <c r="I235" s="43"/>
      <c r="J235" s="44">
        <f>SUM(AG223:AG237)</f>
        <v>180.92</v>
      </c>
      <c r="K235" s="43"/>
      <c r="L235" s="45">
        <f>SUM(AH223:AH237)</f>
        <v>10780</v>
      </c>
      <c r="M235" s="76"/>
    </row>
    <row r="236" spans="1:56" ht="14.25" x14ac:dyDescent="0.2">
      <c r="A236" s="51"/>
      <c r="B236" s="51" t="s">
        <v>195</v>
      </c>
      <c r="C236" s="51" t="s">
        <v>586</v>
      </c>
      <c r="D236" s="52" t="s">
        <v>556</v>
      </c>
      <c r="E236" s="53">
        <f>Source!CA143</f>
        <v>55</v>
      </c>
      <c r="F236" s="53"/>
      <c r="G236" s="53">
        <f>Source!AU143</f>
        <v>55</v>
      </c>
      <c r="H236" s="54"/>
      <c r="I236" s="55"/>
      <c r="J236" s="54">
        <f>SUM(AI223:AI237)</f>
        <v>102.59</v>
      </c>
      <c r="K236" s="55"/>
      <c r="L236" s="56">
        <f>SUM(AJ223:AJ237)</f>
        <v>6112</v>
      </c>
      <c r="M236" s="76"/>
    </row>
    <row r="237" spans="1:56" ht="15" x14ac:dyDescent="0.25">
      <c r="C237" s="96" t="s">
        <v>558</v>
      </c>
      <c r="D237" s="96"/>
      <c r="E237" s="96"/>
      <c r="F237" s="96"/>
      <c r="G237" s="96"/>
      <c r="H237" s="96"/>
      <c r="I237" s="97">
        <f>J226+J227+J229+J235+J236</f>
        <v>3561.8900000000003</v>
      </c>
      <c r="J237" s="97"/>
      <c r="K237" s="98">
        <f>L226+L227+L229+L235+L236</f>
        <v>27922</v>
      </c>
      <c r="L237" s="98"/>
      <c r="M237" s="76"/>
      <c r="O237" s="57">
        <f>I237</f>
        <v>3561.8900000000003</v>
      </c>
      <c r="P237" s="58">
        <f>K237</f>
        <v>27922</v>
      </c>
      <c r="Q237" s="57">
        <f>J226</f>
        <v>185.13</v>
      </c>
      <c r="R237" s="57">
        <f>J226</f>
        <v>185.13</v>
      </c>
      <c r="U237" s="58">
        <f>L226</f>
        <v>11030</v>
      </c>
      <c r="X237" s="57">
        <f>J228</f>
        <v>1.39</v>
      </c>
      <c r="Z237" s="58">
        <f>L228</f>
        <v>83</v>
      </c>
      <c r="AB237" s="57">
        <f>J227</f>
        <v>8.1</v>
      </c>
      <c r="AD237" s="58">
        <f>L227</f>
        <v>0</v>
      </c>
      <c r="AF237" s="57">
        <f>J229</f>
        <v>3085.15</v>
      </c>
      <c r="AN237">
        <f>IF(Source!BI143&lt;=1,J226+J227+J229+J235+J236, 0)</f>
        <v>3561.8900000000003</v>
      </c>
      <c r="AO237">
        <f>IF(Source!BI143&lt;=1,J229, 0)</f>
        <v>3085.15</v>
      </c>
      <c r="AP237">
        <f>IF(Source!BI143&lt;=1,J227, 0)</f>
        <v>8.1</v>
      </c>
      <c r="AQ237">
        <f>IF(Source!BI143&lt;=1,J226, 0)</f>
        <v>185.13</v>
      </c>
      <c r="AX237">
        <f>IF(Source!BI143=2,J226+J227+J229+J235+J236, 0)</f>
        <v>0</v>
      </c>
      <c r="AY237">
        <f>IF(Source!BI143=2,J229, 0)</f>
        <v>0</v>
      </c>
      <c r="AZ237">
        <f>IF(Source!BI143=2,J227, 0)</f>
        <v>0</v>
      </c>
      <c r="BA237">
        <f>IF(Source!BI143=2,J226, 0)</f>
        <v>0</v>
      </c>
    </row>
    <row r="238" spans="1:56" ht="28.5" x14ac:dyDescent="0.2">
      <c r="A238" s="40">
        <v>22</v>
      </c>
      <c r="B238" s="40" t="str">
        <f>Source!F145</f>
        <v>01.7.15.07-0132</v>
      </c>
      <c r="C238" s="40" t="str">
        <f>Source!G145</f>
        <v>Дюбели распорные с металлическим стержнем, размер 10x150 мм</v>
      </c>
      <c r="D238" s="41" t="str">
        <f>Source!H145</f>
        <v>10 ШТ</v>
      </c>
      <c r="E238" s="42">
        <f>Source!K145</f>
        <v>4.87</v>
      </c>
      <c r="F238" s="42"/>
      <c r="G238" s="42">
        <f>Source!I145</f>
        <v>4.87</v>
      </c>
      <c r="H238" s="44">
        <f>Source!AL145</f>
        <v>6.62</v>
      </c>
      <c r="I238" s="43"/>
      <c r="J238" s="44">
        <f>ROUND(Source!AC145*Source!I145, 2)</f>
        <v>32.24</v>
      </c>
      <c r="K238" s="43"/>
      <c r="L238" s="45"/>
      <c r="M238" s="76"/>
      <c r="AG238">
        <f>Source!X145</f>
        <v>0</v>
      </c>
      <c r="AH238">
        <f>Source!HK145</f>
        <v>0</v>
      </c>
      <c r="AI238">
        <f>Source!Y145</f>
        <v>0</v>
      </c>
      <c r="AJ238">
        <f>Source!HL145</f>
        <v>0</v>
      </c>
      <c r="AS238">
        <f>IF(Source!BI145&lt;=1,AH238, 0)</f>
        <v>0</v>
      </c>
      <c r="AT238">
        <f>IF(Source!BI145&lt;=1,AJ238, 0)</f>
        <v>0</v>
      </c>
      <c r="BC238">
        <f>IF(Source!BI145=2,AH238, 0)</f>
        <v>0</v>
      </c>
      <c r="BD238">
        <f>IF(Source!BI145=2,AJ238, 0)</f>
        <v>0</v>
      </c>
    </row>
    <row r="239" spans="1:56" x14ac:dyDescent="0.2">
      <c r="A239" s="60"/>
      <c r="B239" s="60"/>
      <c r="C239" s="61" t="str">
        <f>"Объем: "&amp;Source!I145&amp;"=48,7/"&amp;"10"</f>
        <v>Объем: 4,87=48,7/10</v>
      </c>
      <c r="D239" s="60"/>
      <c r="E239" s="60"/>
      <c r="F239" s="60"/>
      <c r="G239" s="60"/>
      <c r="H239" s="60"/>
      <c r="I239" s="60"/>
      <c r="J239" s="60"/>
      <c r="K239" s="60"/>
      <c r="L239" s="60"/>
      <c r="M239" s="76"/>
    </row>
    <row r="240" spans="1:56" ht="15" x14ac:dyDescent="0.25">
      <c r="C240" s="96" t="s">
        <v>558</v>
      </c>
      <c r="D240" s="96"/>
      <c r="E240" s="96"/>
      <c r="F240" s="96"/>
      <c r="G240" s="96"/>
      <c r="H240" s="96"/>
      <c r="I240" s="97">
        <f>J238</f>
        <v>32.24</v>
      </c>
      <c r="J240" s="97"/>
      <c r="M240" s="76"/>
      <c r="O240" s="57">
        <f>I240</f>
        <v>32.24</v>
      </c>
      <c r="P240">
        <f>K240</f>
        <v>0</v>
      </c>
      <c r="Q240">
        <f>0</f>
        <v>0</v>
      </c>
      <c r="R240">
        <f>0</f>
        <v>0</v>
      </c>
      <c r="U240">
        <f>0</f>
        <v>0</v>
      </c>
      <c r="X240">
        <f>0</f>
        <v>0</v>
      </c>
      <c r="Z240">
        <f>0</f>
        <v>0</v>
      </c>
      <c r="AB240">
        <f>0</f>
        <v>0</v>
      </c>
      <c r="AD240">
        <f>0</f>
        <v>0</v>
      </c>
      <c r="AF240" s="57">
        <f>J238</f>
        <v>32.24</v>
      </c>
      <c r="AN240">
        <f>IF(Source!BI145&lt;=1,J238, 0)</f>
        <v>32.24</v>
      </c>
      <c r="AO240">
        <f>IF(Source!BI145&lt;=1,J238, 0)</f>
        <v>32.24</v>
      </c>
      <c r="AP240">
        <f>IF(Source!BI145&lt;=1,0, 0)</f>
        <v>0</v>
      </c>
      <c r="AQ240">
        <f>IF(Source!BI145&lt;=1,0, 0)</f>
        <v>0</v>
      </c>
      <c r="AX240">
        <f>IF(Source!BI145=2,J238, 0)</f>
        <v>0</v>
      </c>
      <c r="AY240">
        <f>IF(Source!BI145=2,J238, 0)</f>
        <v>0</v>
      </c>
      <c r="AZ240">
        <f>IF(Source!BI145=2,0, 0)</f>
        <v>0</v>
      </c>
      <c r="BA240">
        <f>IF(Source!BI145=2,0, 0)</f>
        <v>0</v>
      </c>
    </row>
    <row r="241" spans="1:56" ht="42.75" x14ac:dyDescent="0.2">
      <c r="A241" s="40">
        <v>23</v>
      </c>
      <c r="B241" s="40" t="str">
        <f>Source!F147</f>
        <v>12.2.05.09-0008</v>
      </c>
      <c r="C241" s="40" t="str">
        <f>Source!G147</f>
        <v>Пенополистирол экструдированный ТЕХНОНИКОЛЬ XPS CARBON 30-280 Стандарт</v>
      </c>
      <c r="D241" s="41" t="str">
        <f>Source!H147</f>
        <v>м3</v>
      </c>
      <c r="E241" s="42">
        <f>Source!K147</f>
        <v>13.138199999999999</v>
      </c>
      <c r="F241" s="42"/>
      <c r="G241" s="42">
        <f>Source!I147</f>
        <v>13.138199999999999</v>
      </c>
      <c r="H241" s="44">
        <f>Source!AL147</f>
        <v>1497.04</v>
      </c>
      <c r="I241" s="43"/>
      <c r="J241" s="44">
        <f>ROUND(Source!AC147*Source!I147, 2)</f>
        <v>19668.41</v>
      </c>
      <c r="K241" s="43"/>
      <c r="L241" s="45"/>
      <c r="M241" s="76"/>
      <c r="AG241">
        <f>Source!X147</f>
        <v>0</v>
      </c>
      <c r="AH241">
        <f>Source!HK147</f>
        <v>0</v>
      </c>
      <c r="AI241">
        <f>Source!Y147</f>
        <v>0</v>
      </c>
      <c r="AJ241">
        <f>Source!HL147</f>
        <v>0</v>
      </c>
      <c r="AS241">
        <f>IF(Source!BI147&lt;=1,AH241, 0)</f>
        <v>0</v>
      </c>
      <c r="AT241">
        <f>IF(Source!BI147&lt;=1,AJ241, 0)</f>
        <v>0</v>
      </c>
      <c r="BC241">
        <f>IF(Source!BI147=2,AH241, 0)</f>
        <v>0</v>
      </c>
      <c r="BD241">
        <f>IF(Source!BI147=2,AJ241, 0)</f>
        <v>0</v>
      </c>
    </row>
    <row r="242" spans="1:56" x14ac:dyDescent="0.2">
      <c r="A242" s="60"/>
      <c r="B242" s="60"/>
      <c r="C242" s="61" t="str">
        <f>"Объем: "&amp;Source!I147&amp;"=121,65*"&amp;"0,1*"&amp;"1,08"</f>
        <v>Объем: 13,1382=121,65*0,1*1,08</v>
      </c>
      <c r="D242" s="60"/>
      <c r="E242" s="60"/>
      <c r="F242" s="60"/>
      <c r="G242" s="60"/>
      <c r="H242" s="60"/>
      <c r="I242" s="60"/>
      <c r="J242" s="60"/>
      <c r="K242" s="60"/>
      <c r="L242" s="60"/>
      <c r="M242" s="76"/>
    </row>
    <row r="243" spans="1:56" ht="15" x14ac:dyDescent="0.25">
      <c r="C243" s="96" t="s">
        <v>558</v>
      </c>
      <c r="D243" s="96"/>
      <c r="E243" s="96"/>
      <c r="F243" s="96"/>
      <c r="G243" s="96"/>
      <c r="H243" s="96"/>
      <c r="I243" s="97">
        <f>J241</f>
        <v>19668.41</v>
      </c>
      <c r="J243" s="97"/>
      <c r="M243" s="76"/>
      <c r="O243" s="57">
        <f>I243</f>
        <v>19668.41</v>
      </c>
      <c r="P243">
        <f>K243</f>
        <v>0</v>
      </c>
      <c r="Q243">
        <f>0</f>
        <v>0</v>
      </c>
      <c r="R243">
        <f>0</f>
        <v>0</v>
      </c>
      <c r="U243">
        <f>0</f>
        <v>0</v>
      </c>
      <c r="X243">
        <f>0</f>
        <v>0</v>
      </c>
      <c r="Z243">
        <f>0</f>
        <v>0</v>
      </c>
      <c r="AB243">
        <f>0</f>
        <v>0</v>
      </c>
      <c r="AD243">
        <f>0</f>
        <v>0</v>
      </c>
      <c r="AF243" s="57">
        <f>J241</f>
        <v>19668.41</v>
      </c>
      <c r="AN243">
        <f>IF(Source!BI147&lt;=1,J241, 0)</f>
        <v>19668.41</v>
      </c>
      <c r="AO243">
        <f>IF(Source!BI147&lt;=1,J241, 0)</f>
        <v>19668.41</v>
      </c>
      <c r="AP243">
        <f>IF(Source!BI147&lt;=1,0, 0)</f>
        <v>0</v>
      </c>
      <c r="AQ243">
        <f>IF(Source!BI147&lt;=1,0, 0)</f>
        <v>0</v>
      </c>
      <c r="AX243">
        <f>IF(Source!BI147=2,J241, 0)</f>
        <v>0</v>
      </c>
      <c r="AY243">
        <f>IF(Source!BI147=2,J241, 0)</f>
        <v>0</v>
      </c>
      <c r="AZ243">
        <f>IF(Source!BI147=2,0, 0)</f>
        <v>0</v>
      </c>
      <c r="BA243">
        <f>IF(Source!BI147=2,0, 0)</f>
        <v>0</v>
      </c>
    </row>
    <row r="244" spans="1:56" ht="105" x14ac:dyDescent="0.2">
      <c r="A244" s="40">
        <v>24</v>
      </c>
      <c r="B244" s="40" t="str">
        <f>Source!F149</f>
        <v>15-02-037-01</v>
      </c>
      <c r="C244" s="40" t="s">
        <v>587</v>
      </c>
      <c r="D244" s="41" t="str">
        <f>Source!H149</f>
        <v>100 м2</v>
      </c>
      <c r="E244" s="42">
        <f>Source!K149</f>
        <v>1.2164999999999999</v>
      </c>
      <c r="F244" s="42"/>
      <c r="G244" s="42">
        <f>Source!I149</f>
        <v>1.2164999999999999</v>
      </c>
      <c r="H244" s="44"/>
      <c r="I244" s="43"/>
      <c r="J244" s="44"/>
      <c r="K244" s="43"/>
      <c r="L244" s="45"/>
      <c r="M244" s="76"/>
      <c r="AG244">
        <f>Source!X149</f>
        <v>289.97000000000003</v>
      </c>
      <c r="AH244">
        <f>Source!HK149</f>
        <v>17276</v>
      </c>
      <c r="AI244">
        <f>Source!Y149</f>
        <v>142.09</v>
      </c>
      <c r="AJ244">
        <f>Source!HL149</f>
        <v>8465</v>
      </c>
      <c r="AS244">
        <f>IF(Source!BI149&lt;=1,AH244, 0)</f>
        <v>17276</v>
      </c>
      <c r="AT244">
        <f>IF(Source!BI149&lt;=1,AJ244, 0)</f>
        <v>8465</v>
      </c>
      <c r="BC244">
        <f>IF(Source!BI149=2,AH244, 0)</f>
        <v>0</v>
      </c>
      <c r="BD244">
        <f>IF(Source!BI149=2,AJ244, 0)</f>
        <v>0</v>
      </c>
    </row>
    <row r="245" spans="1:56" ht="38.25" x14ac:dyDescent="0.2">
      <c r="B245" s="46" t="str">
        <f>Source!EO149</f>
        <v>Поправка: Мет.421/пр 04.08.20 Пр.10 Т.1 п. 2</v>
      </c>
      <c r="C245" s="82" t="str">
        <f>Source!CN149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245" s="82"/>
      <c r="E245" s="82"/>
      <c r="F245" s="82"/>
      <c r="G245" s="82"/>
      <c r="H245" s="82"/>
      <c r="I245" s="82"/>
      <c r="J245" s="82"/>
      <c r="K245" s="82"/>
      <c r="L245" s="82"/>
      <c r="M245" s="76"/>
    </row>
    <row r="246" spans="1:56" x14ac:dyDescent="0.2">
      <c r="C246" s="47" t="str">
        <f>"Объем: "&amp;Source!I149&amp;"=121,65/"&amp;"100"</f>
        <v>Объем: 1,2165=121,65/100</v>
      </c>
      <c r="M246" s="76"/>
    </row>
    <row r="247" spans="1:56" ht="14.25" x14ac:dyDescent="0.2">
      <c r="A247" s="40"/>
      <c r="B247" s="48">
        <v>1</v>
      </c>
      <c r="C247" s="40" t="s">
        <v>547</v>
      </c>
      <c r="D247" s="41"/>
      <c r="E247" s="42"/>
      <c r="F247" s="42"/>
      <c r="G247" s="42"/>
      <c r="H247" s="44">
        <f>Source!AO149</f>
        <v>204.71</v>
      </c>
      <c r="I247" s="43">
        <f>ROUND(1.15,7)</f>
        <v>1.1499999999999999</v>
      </c>
      <c r="J247" s="44">
        <f>ROUND(Source!AF149*Source!I149, 2)</f>
        <v>286.39</v>
      </c>
      <c r="K247" s="43">
        <f>IF(Source!BA149&lt;&gt; 0, Source!BA149, 1)</f>
        <v>59.58</v>
      </c>
      <c r="L247" s="45">
        <f>Source!HJ149</f>
        <v>17063</v>
      </c>
      <c r="M247" s="76"/>
    </row>
    <row r="248" spans="1:56" ht="14.25" x14ac:dyDescent="0.2">
      <c r="A248" s="40"/>
      <c r="B248" s="48">
        <v>3</v>
      </c>
      <c r="C248" s="40" t="s">
        <v>548</v>
      </c>
      <c r="D248" s="41"/>
      <c r="E248" s="42"/>
      <c r="F248" s="42"/>
      <c r="G248" s="42"/>
      <c r="H248" s="44">
        <f>Source!AM149</f>
        <v>11.26</v>
      </c>
      <c r="I248" s="43">
        <f>ROUND(1.15,7)</f>
        <v>1.1499999999999999</v>
      </c>
      <c r="J248" s="44">
        <f>ROUND(Source!AD149*Source!I149, 2)</f>
        <v>15.75</v>
      </c>
      <c r="K248" s="43"/>
      <c r="L248" s="45"/>
      <c r="M248" s="76"/>
    </row>
    <row r="249" spans="1:56" ht="14.25" x14ac:dyDescent="0.2">
      <c r="A249" s="40"/>
      <c r="B249" s="48">
        <v>2</v>
      </c>
      <c r="C249" s="40" t="s">
        <v>549</v>
      </c>
      <c r="D249" s="41"/>
      <c r="E249" s="42"/>
      <c r="F249" s="42"/>
      <c r="G249" s="42"/>
      <c r="H249" s="44">
        <f>Source!AN149</f>
        <v>2.56</v>
      </c>
      <c r="I249" s="43">
        <f>ROUND(1.15,7)</f>
        <v>1.1499999999999999</v>
      </c>
      <c r="J249" s="49">
        <f>ROUND(Source!AE149*Source!I149, 2)</f>
        <v>3.58</v>
      </c>
      <c r="K249" s="43">
        <f>IF(Source!BS149&lt;&gt; 0, Source!BS149, 1)</f>
        <v>59.58</v>
      </c>
      <c r="L249" s="50">
        <f>Source!HI149</f>
        <v>213</v>
      </c>
      <c r="M249" s="76"/>
    </row>
    <row r="250" spans="1:56" ht="14.25" x14ac:dyDescent="0.2">
      <c r="A250" s="40"/>
      <c r="B250" s="48">
        <v>4</v>
      </c>
      <c r="C250" s="40" t="s">
        <v>560</v>
      </c>
      <c r="D250" s="41"/>
      <c r="E250" s="42"/>
      <c r="F250" s="42"/>
      <c r="G250" s="42"/>
      <c r="H250" s="44">
        <f>Source!AL149</f>
        <v>1612.32</v>
      </c>
      <c r="I250" s="43"/>
      <c r="J250" s="44">
        <f>ROUND(Source!AC149*Source!I149, 2)</f>
        <v>1961.39</v>
      </c>
      <c r="K250" s="43"/>
      <c r="L250" s="45"/>
      <c r="M250" s="76"/>
    </row>
    <row r="251" spans="1:56" ht="14.25" x14ac:dyDescent="0.2">
      <c r="A251" s="40"/>
      <c r="B251" s="40"/>
      <c r="C251" s="40" t="s">
        <v>550</v>
      </c>
      <c r="D251" s="41" t="s">
        <v>551</v>
      </c>
      <c r="E251" s="42">
        <f>Source!AQ149</f>
        <v>22.3</v>
      </c>
      <c r="F251" s="42">
        <f>ROUND(1.15,7)</f>
        <v>1.1499999999999999</v>
      </c>
      <c r="G251" s="42">
        <f>ROUND(Source!U149, 7)</f>
        <v>31.197142500000002</v>
      </c>
      <c r="H251" s="44"/>
      <c r="I251" s="43"/>
      <c r="J251" s="44"/>
      <c r="K251" s="43"/>
      <c r="L251" s="45"/>
      <c r="M251" s="76"/>
    </row>
    <row r="252" spans="1:56" ht="14.25" x14ac:dyDescent="0.2">
      <c r="A252" s="40"/>
      <c r="B252" s="40"/>
      <c r="C252" s="51" t="s">
        <v>552</v>
      </c>
      <c r="D252" s="52" t="s">
        <v>551</v>
      </c>
      <c r="E252" s="53">
        <f>Source!AR149</f>
        <v>0.21</v>
      </c>
      <c r="F252" s="53">
        <f>ROUND(1.15,7)</f>
        <v>1.1499999999999999</v>
      </c>
      <c r="G252" s="53">
        <f>ROUND(Source!V149, 7)</f>
        <v>0.29378480000000001</v>
      </c>
      <c r="H252" s="54"/>
      <c r="I252" s="55"/>
      <c r="J252" s="54"/>
      <c r="K252" s="55"/>
      <c r="L252" s="56"/>
      <c r="M252" s="76"/>
    </row>
    <row r="253" spans="1:56" ht="14.25" x14ac:dyDescent="0.2">
      <c r="A253" s="40"/>
      <c r="B253" s="40"/>
      <c r="C253" s="40" t="s">
        <v>553</v>
      </c>
      <c r="D253" s="41"/>
      <c r="E253" s="42"/>
      <c r="F253" s="42"/>
      <c r="G253" s="42"/>
      <c r="H253" s="44">
        <f>H247+H248+H250</f>
        <v>1828.29</v>
      </c>
      <c r="I253" s="43"/>
      <c r="J253" s="44">
        <f>J247+J248+J250</f>
        <v>2263.5300000000002</v>
      </c>
      <c r="K253" s="43"/>
      <c r="L253" s="45">
        <f>L247+L248+L250</f>
        <v>17063</v>
      </c>
      <c r="M253" s="76"/>
    </row>
    <row r="254" spans="1:56" ht="14.25" x14ac:dyDescent="0.2">
      <c r="A254" s="40"/>
      <c r="B254" s="40"/>
      <c r="C254" s="40" t="s">
        <v>554</v>
      </c>
      <c r="D254" s="41"/>
      <c r="E254" s="42"/>
      <c r="F254" s="42"/>
      <c r="G254" s="42"/>
      <c r="H254" s="44"/>
      <c r="I254" s="43"/>
      <c r="J254" s="44">
        <f>SUM(Q244:Q257)+SUM(V244:V257)+SUM(X244:X257)+SUM(Y244:Y257)</f>
        <v>289.96999999999997</v>
      </c>
      <c r="K254" s="43"/>
      <c r="L254" s="45">
        <f>SUM(U244:U257)+SUM(W244:W257)+SUM(Z244:Z257)+SUM(AA244:AA257)</f>
        <v>17276</v>
      </c>
      <c r="M254" s="76"/>
    </row>
    <row r="255" spans="1:56" ht="14.25" x14ac:dyDescent="0.2">
      <c r="A255" s="40"/>
      <c r="B255" s="40" t="s">
        <v>28</v>
      </c>
      <c r="C255" s="40" t="s">
        <v>555</v>
      </c>
      <c r="D255" s="41" t="s">
        <v>556</v>
      </c>
      <c r="E255" s="42">
        <f>Source!BZ149</f>
        <v>100</v>
      </c>
      <c r="F255" s="42"/>
      <c r="G255" s="42">
        <f>Source!AT149</f>
        <v>100</v>
      </c>
      <c r="H255" s="44"/>
      <c r="I255" s="43"/>
      <c r="J255" s="44">
        <f>SUM(AG244:AG257)</f>
        <v>289.97000000000003</v>
      </c>
      <c r="K255" s="43"/>
      <c r="L255" s="45">
        <f>SUM(AH244:AH257)</f>
        <v>17276</v>
      </c>
      <c r="M255" s="76"/>
    </row>
    <row r="256" spans="1:56" ht="14.25" x14ac:dyDescent="0.2">
      <c r="A256" s="51"/>
      <c r="B256" s="51" t="s">
        <v>29</v>
      </c>
      <c r="C256" s="51" t="s">
        <v>557</v>
      </c>
      <c r="D256" s="52" t="s">
        <v>556</v>
      </c>
      <c r="E256" s="53">
        <f>Source!CA149</f>
        <v>49</v>
      </c>
      <c r="F256" s="53"/>
      <c r="G256" s="53">
        <f>Source!AU149</f>
        <v>49</v>
      </c>
      <c r="H256" s="54"/>
      <c r="I256" s="55"/>
      <c r="J256" s="54">
        <f>SUM(AI244:AI257)</f>
        <v>142.09</v>
      </c>
      <c r="K256" s="55"/>
      <c r="L256" s="56">
        <f>SUM(AJ244:AJ257)</f>
        <v>8465</v>
      </c>
      <c r="M256" s="76"/>
    </row>
    <row r="257" spans="1:56" ht="15" x14ac:dyDescent="0.25">
      <c r="C257" s="96" t="s">
        <v>558</v>
      </c>
      <c r="D257" s="96"/>
      <c r="E257" s="96"/>
      <c r="F257" s="96"/>
      <c r="G257" s="96"/>
      <c r="H257" s="96"/>
      <c r="I257" s="97">
        <f>J247+J248+J250+J255+J256</f>
        <v>2695.59</v>
      </c>
      <c r="J257" s="97"/>
      <c r="K257" s="98">
        <f>L247+L248+L250+L255+L256</f>
        <v>42804</v>
      </c>
      <c r="L257" s="98"/>
      <c r="M257" s="76"/>
      <c r="O257" s="57">
        <f>I257</f>
        <v>2695.59</v>
      </c>
      <c r="P257" s="58">
        <f>K257</f>
        <v>42804</v>
      </c>
      <c r="Q257" s="57">
        <f>J247</f>
        <v>286.39</v>
      </c>
      <c r="R257" s="57">
        <f>J247</f>
        <v>286.39</v>
      </c>
      <c r="U257" s="58">
        <f>L247</f>
        <v>17063</v>
      </c>
      <c r="X257" s="57">
        <f>J249</f>
        <v>3.58</v>
      </c>
      <c r="Z257" s="58">
        <f>L249</f>
        <v>213</v>
      </c>
      <c r="AB257" s="57">
        <f>J248</f>
        <v>15.75</v>
      </c>
      <c r="AD257" s="58">
        <f>L248</f>
        <v>0</v>
      </c>
      <c r="AF257" s="57">
        <f>J250</f>
        <v>1961.39</v>
      </c>
      <c r="AN257">
        <f>IF(Source!BI149&lt;=1,J247+J248+J250+J255+J256, 0)</f>
        <v>2695.59</v>
      </c>
      <c r="AO257">
        <f>IF(Source!BI149&lt;=1,J250, 0)</f>
        <v>1961.39</v>
      </c>
      <c r="AP257">
        <f>IF(Source!BI149&lt;=1,J248, 0)</f>
        <v>15.75</v>
      </c>
      <c r="AQ257">
        <f>IF(Source!BI149&lt;=1,J247, 0)</f>
        <v>286.39</v>
      </c>
      <c r="AX257">
        <f>IF(Source!BI149=2,J247+J248+J250+J255+J256, 0)</f>
        <v>0</v>
      </c>
      <c r="AY257">
        <f>IF(Source!BI149=2,J250, 0)</f>
        <v>0</v>
      </c>
      <c r="AZ257">
        <f>IF(Source!BI149=2,J248, 0)</f>
        <v>0</v>
      </c>
      <c r="BA257">
        <f>IF(Source!BI149=2,J247, 0)</f>
        <v>0</v>
      </c>
    </row>
    <row r="258" spans="1:56" ht="117.75" x14ac:dyDescent="0.2">
      <c r="A258" s="40">
        <v>25</v>
      </c>
      <c r="B258" s="40" t="str">
        <f>Source!F151</f>
        <v>15-02-036-01</v>
      </c>
      <c r="C258" s="40" t="s">
        <v>588</v>
      </c>
      <c r="D258" s="41" t="str">
        <f>Source!H151</f>
        <v>100 м2</v>
      </c>
      <c r="E258" s="42">
        <f>Source!K151</f>
        <v>1.2164999999999999</v>
      </c>
      <c r="F258" s="42"/>
      <c r="G258" s="42">
        <f>Source!I151</f>
        <v>1.2164999999999999</v>
      </c>
      <c r="H258" s="44"/>
      <c r="I258" s="43"/>
      <c r="J258" s="44"/>
      <c r="K258" s="43"/>
      <c r="L258" s="45"/>
      <c r="M258" s="76"/>
      <c r="AG258">
        <f>Source!X151</f>
        <v>3006.85</v>
      </c>
      <c r="AH258">
        <f>Source!HK151</f>
        <v>179148</v>
      </c>
      <c r="AI258">
        <f>Source!Y151</f>
        <v>1473.36</v>
      </c>
      <c r="AJ258">
        <f>Source!HL151</f>
        <v>87783</v>
      </c>
      <c r="AS258">
        <f>IF(Source!BI151&lt;=1,AH258, 0)</f>
        <v>179148</v>
      </c>
      <c r="AT258">
        <f>IF(Source!BI151&lt;=1,AJ258, 0)</f>
        <v>87783</v>
      </c>
      <c r="BC258">
        <f>IF(Source!BI151=2,AH258, 0)</f>
        <v>0</v>
      </c>
      <c r="BD258">
        <f>IF(Source!BI151=2,AJ258, 0)</f>
        <v>0</v>
      </c>
    </row>
    <row r="259" spans="1:56" ht="38.25" x14ac:dyDescent="0.2">
      <c r="B259" s="46" t="str">
        <f>Source!EO151</f>
        <v>Поправка: Мет.421/пр 04.08.20 Пр.10 Т.1 п. 2</v>
      </c>
      <c r="C259" s="82" t="str">
        <f>Source!CN151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259" s="82"/>
      <c r="E259" s="82"/>
      <c r="F259" s="82"/>
      <c r="G259" s="82"/>
      <c r="H259" s="82"/>
      <c r="I259" s="82"/>
      <c r="J259" s="82"/>
      <c r="K259" s="82"/>
      <c r="L259" s="82"/>
      <c r="M259" s="76"/>
    </row>
    <row r="260" spans="1:56" x14ac:dyDescent="0.2">
      <c r="C260" s="47" t="str">
        <f>"Объем: "&amp;Source!I151&amp;"=121,65/"&amp;"100"</f>
        <v>Объем: 1,2165=121,65/100</v>
      </c>
      <c r="M260" s="76"/>
    </row>
    <row r="261" spans="1:56" ht="14.25" x14ac:dyDescent="0.2">
      <c r="A261" s="40"/>
      <c r="B261" s="48">
        <v>1</v>
      </c>
      <c r="C261" s="40" t="s">
        <v>547</v>
      </c>
      <c r="D261" s="41"/>
      <c r="E261" s="42"/>
      <c r="F261" s="42"/>
      <c r="G261" s="42"/>
      <c r="H261" s="44">
        <f>Source!AO151</f>
        <v>1055.7</v>
      </c>
      <c r="I261" s="43">
        <f>ROUND((2)*1.15,7)</f>
        <v>2.2999999999999998</v>
      </c>
      <c r="J261" s="44">
        <f>ROUND(Source!AF151*Source!I151, 2)</f>
        <v>2953.8</v>
      </c>
      <c r="K261" s="43">
        <f>IF(Source!BA151&lt;&gt; 0, Source!BA151, 1)</f>
        <v>59.58</v>
      </c>
      <c r="L261" s="45">
        <f>Source!HJ151</f>
        <v>175987</v>
      </c>
      <c r="M261" s="76"/>
    </row>
    <row r="262" spans="1:56" ht="14.25" x14ac:dyDescent="0.2">
      <c r="A262" s="40"/>
      <c r="B262" s="48">
        <v>3</v>
      </c>
      <c r="C262" s="40" t="s">
        <v>548</v>
      </c>
      <c r="D262" s="41"/>
      <c r="E262" s="42"/>
      <c r="F262" s="42"/>
      <c r="G262" s="42"/>
      <c r="H262" s="44">
        <f>Source!AM151</f>
        <v>53.24</v>
      </c>
      <c r="I262" s="43">
        <f>ROUND((2)*1.15,7)</f>
        <v>2.2999999999999998</v>
      </c>
      <c r="J262" s="44">
        <f>ROUND(Source!AD151*Source!I151, 2)</f>
        <v>148.96</v>
      </c>
      <c r="K262" s="43"/>
      <c r="L262" s="45"/>
      <c r="M262" s="76"/>
    </row>
    <row r="263" spans="1:56" ht="14.25" x14ac:dyDescent="0.2">
      <c r="A263" s="40"/>
      <c r="B263" s="48">
        <v>2</v>
      </c>
      <c r="C263" s="40" t="s">
        <v>549</v>
      </c>
      <c r="D263" s="41"/>
      <c r="E263" s="42"/>
      <c r="F263" s="42"/>
      <c r="G263" s="42"/>
      <c r="H263" s="44">
        <f>Source!AN151</f>
        <v>18.96</v>
      </c>
      <c r="I263" s="43">
        <f>ROUND((2)*1.15,7)</f>
        <v>2.2999999999999998</v>
      </c>
      <c r="J263" s="49">
        <f>ROUND(Source!AE151*Source!I151, 2)</f>
        <v>53.05</v>
      </c>
      <c r="K263" s="43">
        <f>IF(Source!BS151&lt;&gt; 0, Source!BS151, 1)</f>
        <v>59.58</v>
      </c>
      <c r="L263" s="50">
        <f>Source!HI151</f>
        <v>3161</v>
      </c>
      <c r="M263" s="76"/>
    </row>
    <row r="264" spans="1:56" ht="14.25" x14ac:dyDescent="0.2">
      <c r="A264" s="40"/>
      <c r="B264" s="48">
        <v>4</v>
      </c>
      <c r="C264" s="40" t="s">
        <v>560</v>
      </c>
      <c r="D264" s="41"/>
      <c r="E264" s="42"/>
      <c r="F264" s="42"/>
      <c r="G264" s="42"/>
      <c r="H264" s="44">
        <f>Source!AL151</f>
        <v>4768.29</v>
      </c>
      <c r="I264" s="43">
        <f>ROUND(2,7)</f>
        <v>2</v>
      </c>
      <c r="J264" s="44">
        <f>ROUND(Source!AC151*Source!I151, 2)</f>
        <v>11601.25</v>
      </c>
      <c r="K264" s="43"/>
      <c r="L264" s="45"/>
      <c r="M264" s="76"/>
    </row>
    <row r="265" spans="1:56" ht="14.25" x14ac:dyDescent="0.2">
      <c r="A265" s="40"/>
      <c r="B265" s="40"/>
      <c r="C265" s="40" t="s">
        <v>550</v>
      </c>
      <c r="D265" s="41" t="s">
        <v>551</v>
      </c>
      <c r="E265" s="42">
        <f>Source!AQ151</f>
        <v>115</v>
      </c>
      <c r="F265" s="42">
        <f>ROUND((2)*1.15,7)</f>
        <v>2.2999999999999998</v>
      </c>
      <c r="G265" s="42">
        <f>ROUND(Source!U151, 7)</f>
        <v>321.76425</v>
      </c>
      <c r="H265" s="44"/>
      <c r="I265" s="43"/>
      <c r="J265" s="44"/>
      <c r="K265" s="43"/>
      <c r="L265" s="45"/>
      <c r="M265" s="76"/>
    </row>
    <row r="266" spans="1:56" ht="14.25" x14ac:dyDescent="0.2">
      <c r="A266" s="40"/>
      <c r="B266" s="40"/>
      <c r="C266" s="51" t="s">
        <v>552</v>
      </c>
      <c r="D266" s="52" t="s">
        <v>551</v>
      </c>
      <c r="E266" s="53">
        <f>Source!AR151</f>
        <v>1.44</v>
      </c>
      <c r="F266" s="53">
        <f>ROUND((2)*1.15,7)</f>
        <v>2.2999999999999998</v>
      </c>
      <c r="G266" s="53">
        <f>ROUND(Source!V151, 7)</f>
        <v>4.0290480000000004</v>
      </c>
      <c r="H266" s="54"/>
      <c r="I266" s="55"/>
      <c r="J266" s="54"/>
      <c r="K266" s="55"/>
      <c r="L266" s="56"/>
      <c r="M266" s="76"/>
    </row>
    <row r="267" spans="1:56" ht="14.25" x14ac:dyDescent="0.2">
      <c r="A267" s="40"/>
      <c r="B267" s="40"/>
      <c r="C267" s="40" t="s">
        <v>553</v>
      </c>
      <c r="D267" s="41"/>
      <c r="E267" s="42"/>
      <c r="F267" s="42"/>
      <c r="G267" s="42"/>
      <c r="H267" s="44">
        <f>H261+H262+H264</f>
        <v>5877.23</v>
      </c>
      <c r="I267" s="43"/>
      <c r="J267" s="44">
        <f>J261+J262+J264</f>
        <v>14704.01</v>
      </c>
      <c r="K267" s="43"/>
      <c r="L267" s="45">
        <f>L261+L262+L264</f>
        <v>175987</v>
      </c>
      <c r="M267" s="76"/>
    </row>
    <row r="268" spans="1:56" ht="14.25" x14ac:dyDescent="0.2">
      <c r="A268" s="40"/>
      <c r="B268" s="40"/>
      <c r="C268" s="40" t="s">
        <v>554</v>
      </c>
      <c r="D268" s="41"/>
      <c r="E268" s="42"/>
      <c r="F268" s="42"/>
      <c r="G268" s="42"/>
      <c r="H268" s="44"/>
      <c r="I268" s="43"/>
      <c r="J268" s="44">
        <f>SUM(Q258:Q271)+SUM(V258:V271)+SUM(X258:X271)+SUM(Y258:Y271)</f>
        <v>3006.8500000000004</v>
      </c>
      <c r="K268" s="43"/>
      <c r="L268" s="45">
        <f>SUM(U258:U271)+SUM(W258:W271)+SUM(Z258:Z271)+SUM(AA258:AA271)</f>
        <v>179148</v>
      </c>
      <c r="M268" s="76"/>
    </row>
    <row r="269" spans="1:56" ht="14.25" x14ac:dyDescent="0.2">
      <c r="A269" s="40"/>
      <c r="B269" s="40" t="s">
        <v>28</v>
      </c>
      <c r="C269" s="40" t="s">
        <v>555</v>
      </c>
      <c r="D269" s="41" t="s">
        <v>556</v>
      </c>
      <c r="E269" s="42">
        <f>Source!BZ151</f>
        <v>100</v>
      </c>
      <c r="F269" s="42"/>
      <c r="G269" s="42">
        <f>Source!AT151</f>
        <v>100</v>
      </c>
      <c r="H269" s="44"/>
      <c r="I269" s="43"/>
      <c r="J269" s="44">
        <f>SUM(AG258:AG271)</f>
        <v>3006.85</v>
      </c>
      <c r="K269" s="43"/>
      <c r="L269" s="45">
        <f>SUM(AH258:AH271)</f>
        <v>179148</v>
      </c>
      <c r="M269" s="76"/>
    </row>
    <row r="270" spans="1:56" ht="14.25" x14ac:dyDescent="0.2">
      <c r="A270" s="51"/>
      <c r="B270" s="51" t="s">
        <v>29</v>
      </c>
      <c r="C270" s="51" t="s">
        <v>557</v>
      </c>
      <c r="D270" s="52" t="s">
        <v>556</v>
      </c>
      <c r="E270" s="53">
        <f>Source!CA151</f>
        <v>49</v>
      </c>
      <c r="F270" s="53"/>
      <c r="G270" s="53">
        <f>Source!AU151</f>
        <v>49</v>
      </c>
      <c r="H270" s="54"/>
      <c r="I270" s="55"/>
      <c r="J270" s="54">
        <f>SUM(AI258:AI271)</f>
        <v>1473.36</v>
      </c>
      <c r="K270" s="55"/>
      <c r="L270" s="56">
        <f>SUM(AJ258:AJ271)</f>
        <v>87783</v>
      </c>
      <c r="M270" s="76"/>
    </row>
    <row r="271" spans="1:56" ht="15" x14ac:dyDescent="0.25">
      <c r="C271" s="96" t="s">
        <v>558</v>
      </c>
      <c r="D271" s="96"/>
      <c r="E271" s="96"/>
      <c r="F271" s="96"/>
      <c r="G271" s="96"/>
      <c r="H271" s="96"/>
      <c r="I271" s="97">
        <f>J261+J262+J264+J269+J270</f>
        <v>19184.22</v>
      </c>
      <c r="J271" s="97"/>
      <c r="K271" s="98">
        <f>L261+L262+L264+L269+L270</f>
        <v>442918</v>
      </c>
      <c r="L271" s="98"/>
      <c r="M271" s="76"/>
      <c r="O271" s="57">
        <f>I271</f>
        <v>19184.22</v>
      </c>
      <c r="P271" s="58">
        <f>K271</f>
        <v>442918</v>
      </c>
      <c r="Q271" s="57">
        <f>J261</f>
        <v>2953.8</v>
      </c>
      <c r="R271" s="57">
        <f>J261</f>
        <v>2953.8</v>
      </c>
      <c r="U271" s="58">
        <f>L261</f>
        <v>175987</v>
      </c>
      <c r="X271" s="57">
        <f>J263</f>
        <v>53.05</v>
      </c>
      <c r="Z271" s="58">
        <f>L263</f>
        <v>3161</v>
      </c>
      <c r="AB271" s="57">
        <f>J262</f>
        <v>148.96</v>
      </c>
      <c r="AD271" s="58">
        <f>L262</f>
        <v>0</v>
      </c>
      <c r="AF271" s="57">
        <f>J264</f>
        <v>11601.25</v>
      </c>
      <c r="AN271">
        <f>IF(Source!BI151&lt;=1,J261+J262+J264+J269+J270, 0)</f>
        <v>19184.22</v>
      </c>
      <c r="AO271">
        <f>IF(Source!BI151&lt;=1,J264, 0)</f>
        <v>11601.25</v>
      </c>
      <c r="AP271">
        <f>IF(Source!BI151&lt;=1,J262, 0)</f>
        <v>148.96</v>
      </c>
      <c r="AQ271">
        <f>IF(Source!BI151&lt;=1,J261, 0)</f>
        <v>2953.8</v>
      </c>
      <c r="AX271">
        <f>IF(Source!BI151=2,J261+J262+J264+J269+J270, 0)</f>
        <v>0</v>
      </c>
      <c r="AY271">
        <f>IF(Source!BI151=2,J264, 0)</f>
        <v>0</v>
      </c>
      <c r="AZ271">
        <f>IF(Source!BI151=2,J262, 0)</f>
        <v>0</v>
      </c>
      <c r="BA271">
        <f>IF(Source!BI151=2,J261, 0)</f>
        <v>0</v>
      </c>
    </row>
    <row r="272" spans="1:56" ht="42.75" x14ac:dyDescent="0.2">
      <c r="A272" s="40">
        <v>26</v>
      </c>
      <c r="B272" s="40" t="str">
        <f>Source!F153</f>
        <v>03.2.01.01-0001</v>
      </c>
      <c r="C272" s="40" t="str">
        <f>Source!G153</f>
        <v>Портландцемент общестроительного назначения бездобавочный М400 Д0 (ЦЕМ I 32,5Н)</v>
      </c>
      <c r="D272" s="41" t="str">
        <f>Source!H153</f>
        <v>т</v>
      </c>
      <c r="E272" s="42">
        <f>Source!K153</f>
        <v>-3.1600000000000003E-2</v>
      </c>
      <c r="F272" s="42"/>
      <c r="G272" s="42">
        <f>Source!I153</f>
        <v>-3.1600000000000003E-2</v>
      </c>
      <c r="H272" s="44">
        <f>Source!AL153</f>
        <v>412</v>
      </c>
      <c r="I272" s="43"/>
      <c r="J272" s="44">
        <f>ROUND(Source!AC153*Source!I153, 2)</f>
        <v>-13.02</v>
      </c>
      <c r="K272" s="43"/>
      <c r="L272" s="45"/>
      <c r="M272" s="76"/>
      <c r="AG272">
        <f>Source!X153</f>
        <v>0</v>
      </c>
      <c r="AH272">
        <f>Source!HK153</f>
        <v>0</v>
      </c>
      <c r="AI272">
        <f>Source!Y153</f>
        <v>0</v>
      </c>
      <c r="AJ272">
        <f>Source!HL153</f>
        <v>0</v>
      </c>
      <c r="AS272">
        <f>IF(Source!BI153&lt;=1,AH272, 0)</f>
        <v>0</v>
      </c>
      <c r="AT272">
        <f>IF(Source!BI153&lt;=1,AJ272, 0)</f>
        <v>0</v>
      </c>
      <c r="BC272">
        <f>IF(Source!BI153=2,AH272, 0)</f>
        <v>0</v>
      </c>
      <c r="BD272">
        <f>IF(Source!BI153=2,AJ272, 0)</f>
        <v>0</v>
      </c>
    </row>
    <row r="273" spans="1:56" ht="38.25" x14ac:dyDescent="0.2">
      <c r="B273" s="46" t="str">
        <f>Source!EO153</f>
        <v>Поправка: Мет.421/пр 04.08.20 Пр.10 Т.1 п. 2</v>
      </c>
      <c r="C273" s="82" t="str">
        <f>Source!CN153</f>
        <v>Поправка: Мет.421/пр 04.08.20 Пр.10 Т.1 п. 2  Наименование: Производство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разветвленной сети транспортных и инженерных коммуникаций; стесненных условий для складирования материалов;  действующего технологического оборудования; движения технологического транспорта.</v>
      </c>
      <c r="D273" s="82"/>
      <c r="E273" s="82"/>
      <c r="F273" s="82"/>
      <c r="G273" s="82"/>
      <c r="H273" s="82"/>
      <c r="I273" s="82"/>
      <c r="J273" s="82"/>
      <c r="K273" s="82"/>
      <c r="L273" s="82"/>
      <c r="M273" s="76"/>
    </row>
    <row r="274" spans="1:56" x14ac:dyDescent="0.2">
      <c r="A274" s="60"/>
      <c r="B274" s="60"/>
      <c r="C274" s="61" t="str">
        <f>"Объем: "&amp;Source!I153&amp;"="&amp;Source!I151&amp;"*"&amp;"-"&amp;"0,026"</f>
        <v>Объем: -0,0316=1,2165*-0,026</v>
      </c>
      <c r="D274" s="60"/>
      <c r="E274" s="60"/>
      <c r="F274" s="60"/>
      <c r="G274" s="60"/>
      <c r="H274" s="60"/>
      <c r="I274" s="60"/>
      <c r="J274" s="60"/>
      <c r="K274" s="60"/>
      <c r="L274" s="60"/>
      <c r="M274" s="76"/>
    </row>
    <row r="275" spans="1:56" ht="15" x14ac:dyDescent="0.25">
      <c r="C275" s="96" t="s">
        <v>558</v>
      </c>
      <c r="D275" s="96"/>
      <c r="E275" s="96"/>
      <c r="F275" s="96"/>
      <c r="G275" s="96"/>
      <c r="H275" s="96"/>
      <c r="I275" s="97">
        <f>J272</f>
        <v>-13.02</v>
      </c>
      <c r="J275" s="97"/>
      <c r="M275" s="76"/>
      <c r="O275" s="57">
        <f>I275</f>
        <v>-13.02</v>
      </c>
      <c r="P275">
        <f>K275</f>
        <v>0</v>
      </c>
      <c r="Q275">
        <f>0</f>
        <v>0</v>
      </c>
      <c r="R275">
        <f>0</f>
        <v>0</v>
      </c>
      <c r="U275">
        <f>0</f>
        <v>0</v>
      </c>
      <c r="X275">
        <f>0</f>
        <v>0</v>
      </c>
      <c r="Z275">
        <f>0</f>
        <v>0</v>
      </c>
      <c r="AB275">
        <f>0</f>
        <v>0</v>
      </c>
      <c r="AD275">
        <f>0</f>
        <v>0</v>
      </c>
      <c r="AF275" s="57">
        <f>J272</f>
        <v>-13.02</v>
      </c>
      <c r="AN275">
        <f>IF(Source!BI153&lt;=1,J272, 0)</f>
        <v>-13.02</v>
      </c>
      <c r="AO275">
        <f>IF(Source!BI153&lt;=1,J272, 0)</f>
        <v>-13.02</v>
      </c>
      <c r="AP275">
        <f>IF(Source!BI153&lt;=1,0, 0)</f>
        <v>0</v>
      </c>
      <c r="AQ275">
        <f>IF(Source!BI153&lt;=1,0, 0)</f>
        <v>0</v>
      </c>
      <c r="AX275">
        <f>IF(Source!BI153=2,J272, 0)</f>
        <v>0</v>
      </c>
      <c r="AY275">
        <f>IF(Source!BI153=2,J272, 0)</f>
        <v>0</v>
      </c>
      <c r="AZ275">
        <f>IF(Source!BI153=2,0, 0)</f>
        <v>0</v>
      </c>
      <c r="BA275">
        <f>IF(Source!BI153=2,0, 0)</f>
        <v>0</v>
      </c>
    </row>
    <row r="276" spans="1:56" ht="28.5" x14ac:dyDescent="0.2">
      <c r="A276" s="51">
        <v>27</v>
      </c>
      <c r="B276" s="51" t="str">
        <f>Source!F155</f>
        <v>03.2.02.02-0001</v>
      </c>
      <c r="C276" s="51" t="str">
        <f>Source!G155</f>
        <v>Портландцемент гидрофобный М400 ГЦ (ЦЕМ II 32,5)</v>
      </c>
      <c r="D276" s="52" t="str">
        <f>Source!H155</f>
        <v>т</v>
      </c>
      <c r="E276" s="53">
        <f>Source!K155</f>
        <v>1.5800000000000002E-2</v>
      </c>
      <c r="F276" s="53"/>
      <c r="G276" s="53">
        <f>Source!I155</f>
        <v>1.5800000000000002E-2</v>
      </c>
      <c r="H276" s="54">
        <f>Source!AL155</f>
        <v>468.96</v>
      </c>
      <c r="I276" s="55"/>
      <c r="J276" s="54">
        <f>ROUND(Source!AC155*Source!I155, 2)</f>
        <v>7.41</v>
      </c>
      <c r="K276" s="55"/>
      <c r="L276" s="56"/>
      <c r="M276" s="76"/>
      <c r="AG276">
        <f>Source!X155</f>
        <v>0</v>
      </c>
      <c r="AH276">
        <f>Source!HK155</f>
        <v>0</v>
      </c>
      <c r="AI276">
        <f>Source!Y155</f>
        <v>0</v>
      </c>
      <c r="AJ276">
        <f>Source!HL155</f>
        <v>0</v>
      </c>
      <c r="AS276">
        <f>IF(Source!BI155&lt;=1,AH276, 0)</f>
        <v>0</v>
      </c>
      <c r="AT276">
        <f>IF(Source!BI155&lt;=1,AJ276, 0)</f>
        <v>0</v>
      </c>
      <c r="BC276">
        <f>IF(Source!BI155=2,AH276, 0)</f>
        <v>0</v>
      </c>
      <c r="BD276">
        <f>IF(Source!BI155=2,AJ276, 0)</f>
        <v>0</v>
      </c>
    </row>
    <row r="277" spans="1:56" ht="15" x14ac:dyDescent="0.25">
      <c r="C277" s="96" t="s">
        <v>558</v>
      </c>
      <c r="D277" s="96"/>
      <c r="E277" s="96"/>
      <c r="F277" s="96"/>
      <c r="G277" s="96"/>
      <c r="H277" s="96"/>
      <c r="I277" s="97">
        <f>J276</f>
        <v>7.41</v>
      </c>
      <c r="J277" s="97"/>
      <c r="M277" s="76"/>
      <c r="O277" s="57">
        <f>I277</f>
        <v>7.41</v>
      </c>
      <c r="P277">
        <f>K277</f>
        <v>0</v>
      </c>
      <c r="Q277">
        <f>0</f>
        <v>0</v>
      </c>
      <c r="R277">
        <f>0</f>
        <v>0</v>
      </c>
      <c r="U277">
        <f>0</f>
        <v>0</v>
      </c>
      <c r="X277">
        <f>0</f>
        <v>0</v>
      </c>
      <c r="Z277">
        <f>0</f>
        <v>0</v>
      </c>
      <c r="AB277">
        <f>0</f>
        <v>0</v>
      </c>
      <c r="AD277">
        <f>0</f>
        <v>0</v>
      </c>
      <c r="AF277" s="57">
        <f>J276</f>
        <v>7.41</v>
      </c>
      <c r="AN277">
        <f>IF(Source!BI155&lt;=1,J276, 0)</f>
        <v>7.41</v>
      </c>
      <c r="AO277">
        <f>IF(Source!BI155&lt;=1,J276, 0)</f>
        <v>7.41</v>
      </c>
      <c r="AP277">
        <f>IF(Source!BI155&lt;=1,0, 0)</f>
        <v>0</v>
      </c>
      <c r="AQ277">
        <f>IF(Source!BI155&lt;=1,0, 0)</f>
        <v>0</v>
      </c>
      <c r="AX277">
        <f>IF(Source!BI155=2,J276, 0)</f>
        <v>0</v>
      </c>
      <c r="AY277">
        <f>IF(Source!BI155=2,J276, 0)</f>
        <v>0</v>
      </c>
      <c r="AZ277">
        <f>IF(Source!BI155=2,0, 0)</f>
        <v>0</v>
      </c>
      <c r="BA277">
        <f>IF(Source!BI155=2,0, 0)</f>
        <v>0</v>
      </c>
    </row>
    <row r="278" spans="1:56" x14ac:dyDescent="0.2">
      <c r="M278" s="76"/>
    </row>
    <row r="279" spans="1:56" ht="15" x14ac:dyDescent="0.2">
      <c r="A279" s="67"/>
      <c r="B279" s="68"/>
      <c r="C279" s="108" t="s">
        <v>563</v>
      </c>
      <c r="D279" s="108"/>
      <c r="E279" s="108"/>
      <c r="F279" s="108"/>
      <c r="G279" s="108"/>
      <c r="H279" s="108"/>
      <c r="I279" s="69"/>
      <c r="J279" s="70">
        <f>J281+J282+J283+J284</f>
        <v>39940.959999999999</v>
      </c>
      <c r="K279" s="70"/>
      <c r="L279" s="71"/>
      <c r="M279" s="76"/>
    </row>
    <row r="280" spans="1:56" ht="14.25" x14ac:dyDescent="0.2">
      <c r="A280" s="62"/>
      <c r="B280" s="63"/>
      <c r="C280" s="109" t="s">
        <v>564</v>
      </c>
      <c r="D280" s="110"/>
      <c r="E280" s="110"/>
      <c r="F280" s="110"/>
      <c r="G280" s="110"/>
      <c r="H280" s="110"/>
      <c r="I280" s="64"/>
      <c r="J280" s="65"/>
      <c r="K280" s="65"/>
      <c r="L280" s="66"/>
      <c r="M280" s="76"/>
    </row>
    <row r="281" spans="1:56" ht="14.25" x14ac:dyDescent="0.2">
      <c r="A281" s="62"/>
      <c r="B281" s="63"/>
      <c r="C281" s="110" t="s">
        <v>565</v>
      </c>
      <c r="D281" s="110"/>
      <c r="E281" s="110"/>
      <c r="F281" s="110"/>
      <c r="G281" s="110"/>
      <c r="H281" s="110"/>
      <c r="I281" s="64"/>
      <c r="J281" s="65">
        <f>SUM(Q222:Q277)</f>
        <v>3425.32</v>
      </c>
      <c r="K281" s="65"/>
      <c r="L281" s="66"/>
      <c r="M281" s="76"/>
    </row>
    <row r="282" spans="1:56" ht="14.25" x14ac:dyDescent="0.2">
      <c r="A282" s="62"/>
      <c r="B282" s="63"/>
      <c r="C282" s="110" t="s">
        <v>566</v>
      </c>
      <c r="D282" s="110"/>
      <c r="E282" s="110"/>
      <c r="F282" s="110"/>
      <c r="G282" s="110"/>
      <c r="H282" s="110"/>
      <c r="I282" s="64"/>
      <c r="J282" s="65">
        <f>SUM(AB222:AB277)</f>
        <v>172.81</v>
      </c>
      <c r="K282" s="65"/>
      <c r="L282" s="66"/>
      <c r="M282" s="76"/>
    </row>
    <row r="283" spans="1:56" ht="14.25" x14ac:dyDescent="0.2">
      <c r="A283" s="62"/>
      <c r="B283" s="63"/>
      <c r="C283" s="110" t="s">
        <v>567</v>
      </c>
      <c r="D283" s="110"/>
      <c r="E283" s="110"/>
      <c r="F283" s="110"/>
      <c r="G283" s="110"/>
      <c r="H283" s="110"/>
      <c r="I283" s="64"/>
      <c r="J283" s="65">
        <f>Source!F160-J288</f>
        <v>36342.83</v>
      </c>
      <c r="K283" s="65"/>
      <c r="L283" s="66"/>
      <c r="M283" s="76"/>
    </row>
    <row r="284" spans="1:56" ht="14.25" hidden="1" x14ac:dyDescent="0.2">
      <c r="A284" s="62"/>
      <c r="B284" s="63"/>
      <c r="C284" s="110" t="s">
        <v>568</v>
      </c>
      <c r="D284" s="110"/>
      <c r="E284" s="110"/>
      <c r="F284" s="110"/>
      <c r="G284" s="110"/>
      <c r="H284" s="110"/>
      <c r="I284" s="64"/>
      <c r="J284" s="65">
        <f>Source!F182</f>
        <v>0</v>
      </c>
      <c r="K284" s="65"/>
      <c r="L284" s="66"/>
      <c r="M284" s="76"/>
    </row>
    <row r="285" spans="1:56" ht="14.25" x14ac:dyDescent="0.2">
      <c r="A285" s="62"/>
      <c r="B285" s="63"/>
      <c r="C285" s="110" t="s">
        <v>569</v>
      </c>
      <c r="D285" s="110"/>
      <c r="E285" s="110"/>
      <c r="F285" s="110"/>
      <c r="G285" s="110"/>
      <c r="H285" s="110"/>
      <c r="I285" s="64"/>
      <c r="J285" s="65">
        <f>SUM(Q222:Q277)+SUM(X222:X277)</f>
        <v>3483.34</v>
      </c>
      <c r="K285" s="65"/>
      <c r="L285" s="66"/>
      <c r="M285" s="76"/>
    </row>
    <row r="286" spans="1:56" ht="14.25" x14ac:dyDescent="0.2">
      <c r="A286" s="62"/>
      <c r="B286" s="63"/>
      <c r="C286" s="110" t="s">
        <v>570</v>
      </c>
      <c r="D286" s="110"/>
      <c r="E286" s="110"/>
      <c r="F286" s="110"/>
      <c r="G286" s="110"/>
      <c r="H286" s="110"/>
      <c r="I286" s="64"/>
      <c r="J286" s="65">
        <f>Source!F183</f>
        <v>3477.74</v>
      </c>
      <c r="K286" s="65"/>
      <c r="L286" s="66"/>
      <c r="M286" s="76"/>
    </row>
    <row r="287" spans="1:56" ht="14.25" x14ac:dyDescent="0.2">
      <c r="A287" s="62"/>
      <c r="B287" s="63"/>
      <c r="C287" s="110" t="s">
        <v>571</v>
      </c>
      <c r="D287" s="110"/>
      <c r="E287" s="110"/>
      <c r="F287" s="110"/>
      <c r="G287" s="110"/>
      <c r="H287" s="110"/>
      <c r="I287" s="64"/>
      <c r="J287" s="65">
        <f>Source!F184</f>
        <v>1718.04</v>
      </c>
      <c r="K287" s="65"/>
      <c r="L287" s="66"/>
      <c r="M287" s="76"/>
    </row>
    <row r="288" spans="1:56" ht="14.25" hidden="1" customHeight="1" x14ac:dyDescent="0.2">
      <c r="A288" s="62"/>
      <c r="B288" s="63"/>
      <c r="C288" s="110" t="s">
        <v>572</v>
      </c>
      <c r="D288" s="110"/>
      <c r="E288" s="110"/>
      <c r="F288" s="110"/>
      <c r="G288" s="110"/>
      <c r="H288" s="110"/>
      <c r="I288" s="64"/>
      <c r="J288" s="65">
        <f>Source!F166</f>
        <v>0</v>
      </c>
      <c r="K288" s="65"/>
      <c r="L288" s="66"/>
      <c r="M288" s="76"/>
    </row>
    <row r="289" spans="1:13" ht="14.25" hidden="1" customHeight="1" x14ac:dyDescent="0.2">
      <c r="A289" s="62"/>
      <c r="B289" s="63"/>
      <c r="C289" s="110" t="s">
        <v>573</v>
      </c>
      <c r="D289" s="110"/>
      <c r="E289" s="110"/>
      <c r="F289" s="110"/>
      <c r="G289" s="110"/>
      <c r="H289" s="110"/>
      <c r="I289" s="64"/>
      <c r="J289" s="65">
        <f>Source!F176</f>
        <v>0</v>
      </c>
      <c r="K289" s="65"/>
      <c r="L289" s="66"/>
      <c r="M289" s="76"/>
    </row>
    <row r="290" spans="1:13" ht="15" x14ac:dyDescent="0.2">
      <c r="A290" s="67"/>
      <c r="B290" s="68"/>
      <c r="C290" s="108" t="s">
        <v>574</v>
      </c>
      <c r="D290" s="108"/>
      <c r="E290" s="108"/>
      <c r="F290" s="108"/>
      <c r="G290" s="108"/>
      <c r="H290" s="108"/>
      <c r="I290" s="69"/>
      <c r="J290" s="70">
        <f>Source!F185</f>
        <v>45136.74</v>
      </c>
      <c r="K290" s="70"/>
      <c r="L290" s="71"/>
      <c r="M290" s="76"/>
    </row>
    <row r="291" spans="1:13" ht="14.25" hidden="1" x14ac:dyDescent="0.2">
      <c r="A291" s="62"/>
      <c r="B291" s="63"/>
      <c r="C291" s="109" t="s">
        <v>564</v>
      </c>
      <c r="D291" s="110"/>
      <c r="E291" s="110"/>
      <c r="F291" s="110"/>
      <c r="G291" s="110"/>
      <c r="H291" s="110"/>
      <c r="I291" s="64"/>
      <c r="J291" s="65"/>
      <c r="K291" s="65"/>
      <c r="L291" s="66"/>
      <c r="M291" s="76"/>
    </row>
    <row r="292" spans="1:13" ht="14.25" hidden="1" x14ac:dyDescent="0.2">
      <c r="A292" s="62"/>
      <c r="B292" s="63"/>
      <c r="C292" s="110" t="s">
        <v>575</v>
      </c>
      <c r="D292" s="110"/>
      <c r="E292" s="110"/>
      <c r="F292" s="110"/>
      <c r="G292" s="110"/>
      <c r="H292" s="110"/>
      <c r="I292" s="64"/>
      <c r="J292" s="65"/>
      <c r="K292" s="65"/>
      <c r="L292" s="66">
        <f>SUM(BS222:BS277)</f>
        <v>0</v>
      </c>
      <c r="M292" s="76"/>
    </row>
    <row r="293" spans="1:13" ht="14.25" hidden="1" x14ac:dyDescent="0.2">
      <c r="A293" s="62"/>
      <c r="B293" s="63"/>
      <c r="C293" s="110" t="s">
        <v>576</v>
      </c>
      <c r="D293" s="110"/>
      <c r="E293" s="110"/>
      <c r="F293" s="110"/>
      <c r="G293" s="110"/>
      <c r="H293" s="110"/>
      <c r="I293" s="64"/>
      <c r="J293" s="65"/>
      <c r="K293" s="65"/>
      <c r="L293" s="66">
        <f>SUM(BT222:BT277)</f>
        <v>0</v>
      </c>
      <c r="M293" s="76"/>
    </row>
    <row r="294" spans="1:13" x14ac:dyDescent="0.2">
      <c r="M294" s="76"/>
    </row>
    <row r="295" spans="1:13" ht="15" x14ac:dyDescent="0.2">
      <c r="A295" s="67"/>
      <c r="B295" s="68"/>
      <c r="C295" s="108" t="s">
        <v>589</v>
      </c>
      <c r="D295" s="108"/>
      <c r="E295" s="108"/>
      <c r="F295" s="108"/>
      <c r="G295" s="108"/>
      <c r="H295" s="108"/>
      <c r="I295" s="69"/>
      <c r="J295" s="70"/>
      <c r="K295" s="70"/>
      <c r="L295" s="71"/>
      <c r="M295" s="76"/>
    </row>
    <row r="296" spans="1:13" ht="15" x14ac:dyDescent="0.2">
      <c r="A296" s="67"/>
      <c r="B296" s="68"/>
      <c r="C296" s="108" t="s">
        <v>590</v>
      </c>
      <c r="D296" s="108"/>
      <c r="E296" s="108"/>
      <c r="F296" s="108"/>
      <c r="G296" s="108"/>
      <c r="H296" s="108"/>
      <c r="I296" s="69"/>
      <c r="J296" s="70">
        <f>J298+J299+J300+J301</f>
        <v>719174.69000000006</v>
      </c>
      <c r="K296" s="70"/>
      <c r="L296" s="71">
        <f>L298+L299+L300+L301</f>
        <v>10935534</v>
      </c>
      <c r="M296" s="76"/>
    </row>
    <row r="297" spans="1:13" ht="14.25" x14ac:dyDescent="0.2">
      <c r="A297" s="62"/>
      <c r="B297" s="63"/>
      <c r="C297" s="109" t="s">
        <v>564</v>
      </c>
      <c r="D297" s="110"/>
      <c r="E297" s="110"/>
      <c r="F297" s="110"/>
      <c r="G297" s="110"/>
      <c r="H297" s="110"/>
      <c r="I297" s="64"/>
      <c r="J297" s="65"/>
      <c r="K297" s="65"/>
      <c r="L297" s="66"/>
      <c r="M297" s="76"/>
    </row>
    <row r="298" spans="1:13" ht="14.25" x14ac:dyDescent="0.2">
      <c r="A298" s="62"/>
      <c r="B298" s="63"/>
      <c r="C298" s="110" t="s">
        <v>565</v>
      </c>
      <c r="D298" s="110"/>
      <c r="E298" s="110"/>
      <c r="F298" s="110"/>
      <c r="G298" s="110"/>
      <c r="H298" s="110"/>
      <c r="I298" s="64"/>
      <c r="J298" s="65">
        <f>SUM(Q40:Q293)</f>
        <v>99129.050000000017</v>
      </c>
      <c r="K298" s="65"/>
      <c r="L298" s="66">
        <f>SUM(U40:U293)</f>
        <v>5906108</v>
      </c>
      <c r="M298" s="76"/>
    </row>
    <row r="299" spans="1:13" ht="38.25" x14ac:dyDescent="0.2">
      <c r="A299" s="62"/>
      <c r="B299" s="63" t="str">
        <f>Source!V319</f>
        <v>Письмо Минстроя России от 10.06.2022 № 26784-ИФ/09</v>
      </c>
      <c r="C299" s="110" t="s">
        <v>566</v>
      </c>
      <c r="D299" s="110"/>
      <c r="E299" s="110"/>
      <c r="F299" s="110"/>
      <c r="G299" s="110"/>
      <c r="H299" s="110"/>
      <c r="I299" s="64"/>
      <c r="J299" s="65">
        <f>SUM(AB40:AB293)</f>
        <v>14759.599999999999</v>
      </c>
      <c r="K299" s="65">
        <f>Source!E319</f>
        <v>16.78</v>
      </c>
      <c r="L299" s="66">
        <f>ROUND(J299*K299, 0)</f>
        <v>247666</v>
      </c>
      <c r="M299" s="76"/>
    </row>
    <row r="300" spans="1:13" ht="38.25" x14ac:dyDescent="0.2">
      <c r="A300" s="62"/>
      <c r="B300" s="63" t="str">
        <f>Source!U319</f>
        <v>Письмо Минстроя России от 10.06.2022 № 26784-ИФ/09</v>
      </c>
      <c r="C300" s="110" t="s">
        <v>567</v>
      </c>
      <c r="D300" s="110"/>
      <c r="E300" s="110"/>
      <c r="F300" s="110"/>
      <c r="G300" s="110"/>
      <c r="H300" s="110"/>
      <c r="I300" s="64"/>
      <c r="J300" s="65">
        <f>SUM(AF40:AF293)-J305</f>
        <v>605286.04</v>
      </c>
      <c r="K300" s="65">
        <f>Source!D319</f>
        <v>7.9</v>
      </c>
      <c r="L300" s="66">
        <f>ROUND(J300*K300, 0)</f>
        <v>4781760</v>
      </c>
      <c r="M300" s="76"/>
    </row>
    <row r="301" spans="1:13" ht="38.25" hidden="1" customHeight="1" x14ac:dyDescent="0.2">
      <c r="A301" s="62"/>
      <c r="B301" s="63" t="str">
        <f>Source!AB319</f>
        <v>Письмо Минстроя России от 10.06.2022 № 26784-ИФ/09</v>
      </c>
      <c r="C301" s="110" t="s">
        <v>568</v>
      </c>
      <c r="D301" s="110"/>
      <c r="E301" s="110"/>
      <c r="F301" s="110"/>
      <c r="G301" s="110"/>
      <c r="H301" s="110"/>
      <c r="I301" s="64"/>
      <c r="J301" s="65">
        <f>SUM(AR40:AR293)+SUM(BB40:BB293)+SUM(BI40:BI293)+SUM(BP40:BP293)</f>
        <v>0</v>
      </c>
      <c r="K301" s="65">
        <f>Source!L319</f>
        <v>11.16</v>
      </c>
      <c r="L301" s="66">
        <f>ROUND(J301*K301, 0)</f>
        <v>0</v>
      </c>
      <c r="M301" s="76"/>
    </row>
    <row r="302" spans="1:13" ht="14.25" x14ac:dyDescent="0.2">
      <c r="A302" s="62"/>
      <c r="B302" s="63"/>
      <c r="C302" s="110" t="s">
        <v>591</v>
      </c>
      <c r="D302" s="110"/>
      <c r="E302" s="110"/>
      <c r="F302" s="110"/>
      <c r="G302" s="110"/>
      <c r="H302" s="110"/>
      <c r="I302" s="64"/>
      <c r="J302" s="65">
        <f>SUM(Q40:Q293)+SUM(X40:X293)</f>
        <v>105152.29000000002</v>
      </c>
      <c r="K302" s="65"/>
      <c r="L302" s="66">
        <f>SUM(U40:U293)+SUM(Z40:Z293)</f>
        <v>6264972</v>
      </c>
      <c r="M302" s="76"/>
    </row>
    <row r="303" spans="1:13" ht="14.25" x14ac:dyDescent="0.2">
      <c r="A303" s="62"/>
      <c r="B303" s="63"/>
      <c r="C303" s="110" t="s">
        <v>592</v>
      </c>
      <c r="D303" s="110"/>
      <c r="E303" s="110"/>
      <c r="F303" s="110"/>
      <c r="G303" s="110"/>
      <c r="H303" s="110"/>
      <c r="I303" s="64"/>
      <c r="J303" s="65">
        <f>SUM(AG40:AG293)</f>
        <v>104175.48000000001</v>
      </c>
      <c r="K303" s="65"/>
      <c r="L303" s="66">
        <f>SUM(AH40:AH293)</f>
        <v>6206774</v>
      </c>
      <c r="M303" s="76"/>
    </row>
    <row r="304" spans="1:13" ht="14.25" x14ac:dyDescent="0.2">
      <c r="A304" s="62"/>
      <c r="B304" s="63"/>
      <c r="C304" s="110" t="s">
        <v>593</v>
      </c>
      <c r="D304" s="110"/>
      <c r="E304" s="110"/>
      <c r="F304" s="110"/>
      <c r="G304" s="110"/>
      <c r="H304" s="110"/>
      <c r="I304" s="64"/>
      <c r="J304" s="65">
        <f>SUM(AI40:AI293)</f>
        <v>54338.579999999994</v>
      </c>
      <c r="K304" s="65"/>
      <c r="L304" s="66">
        <f>SUM(AJ40:AJ293)</f>
        <v>3237491</v>
      </c>
      <c r="M304" s="76"/>
    </row>
    <row r="305" spans="1:13" ht="38.25" hidden="1" customHeight="1" x14ac:dyDescent="0.2">
      <c r="A305" s="62"/>
      <c r="B305" s="63" t="str">
        <f>Source!Y319</f>
        <v>Письмо Минстроя России от 02.06.2022 №24922-ИФ/09</v>
      </c>
      <c r="C305" s="110" t="s">
        <v>594</v>
      </c>
      <c r="D305" s="110"/>
      <c r="E305" s="110"/>
      <c r="F305" s="110"/>
      <c r="G305" s="110"/>
      <c r="H305" s="110"/>
      <c r="I305" s="64"/>
      <c r="J305" s="65">
        <f>SUM(BH40:BH293)</f>
        <v>0</v>
      </c>
      <c r="K305" s="65">
        <f>Source!H319</f>
        <v>6.16</v>
      </c>
      <c r="L305" s="66">
        <f>ROUND(J305*K305, 0)</f>
        <v>0</v>
      </c>
      <c r="M305" s="76"/>
    </row>
    <row r="306" spans="1:13" ht="14.25" hidden="1" x14ac:dyDescent="0.2">
      <c r="A306" s="62"/>
      <c r="B306" s="63"/>
      <c r="C306" s="110" t="s">
        <v>595</v>
      </c>
      <c r="D306" s="110"/>
      <c r="E306" s="110"/>
      <c r="F306" s="110"/>
      <c r="G306" s="110"/>
      <c r="H306" s="110"/>
      <c r="I306" s="64"/>
      <c r="J306" s="65">
        <f>J309+J308</f>
        <v>0</v>
      </c>
      <c r="K306" s="65"/>
      <c r="L306" s="66">
        <f>ROUND(L309+L308, 0)</f>
        <v>0</v>
      </c>
      <c r="M306" s="76"/>
    </row>
    <row r="307" spans="1:13" ht="14.25" hidden="1" x14ac:dyDescent="0.2">
      <c r="A307" s="62"/>
      <c r="B307" s="63"/>
      <c r="C307" s="109" t="s">
        <v>564</v>
      </c>
      <c r="D307" s="110"/>
      <c r="E307" s="110"/>
      <c r="F307" s="110"/>
      <c r="G307" s="110"/>
      <c r="H307" s="110"/>
      <c r="I307" s="64"/>
      <c r="J307" s="65"/>
      <c r="K307" s="65"/>
      <c r="L307" s="66"/>
      <c r="M307" s="76"/>
    </row>
    <row r="308" spans="1:13" ht="38.25" hidden="1" x14ac:dyDescent="0.2">
      <c r="A308" s="62"/>
      <c r="B308" s="63" t="str">
        <f>Source!AA319</f>
        <v>Письмо Минстроя России от 10.06.2022 № 26784-ИФ/09</v>
      </c>
      <c r="C308" s="110" t="s">
        <v>596</v>
      </c>
      <c r="D308" s="110"/>
      <c r="E308" s="110"/>
      <c r="F308" s="110"/>
      <c r="G308" s="110"/>
      <c r="H308" s="110"/>
      <c r="I308" s="64"/>
      <c r="J308" s="65">
        <f>SUM(BN40:BN293)</f>
        <v>0</v>
      </c>
      <c r="K308" s="65">
        <f>Source!K319</f>
        <v>48.91</v>
      </c>
      <c r="L308" s="66">
        <f>SUM(BU40:BU293)</f>
        <v>0</v>
      </c>
      <c r="M308" s="76"/>
    </row>
    <row r="309" spans="1:13" ht="38.25" hidden="1" x14ac:dyDescent="0.2">
      <c r="A309" s="62"/>
      <c r="B309" s="63" t="str">
        <f>Source!Z319</f>
        <v>Письмо Минстроя России от 02.06.2022 №24922-ИФ/09</v>
      </c>
      <c r="C309" s="110" t="s">
        <v>597</v>
      </c>
      <c r="D309" s="110"/>
      <c r="E309" s="110"/>
      <c r="F309" s="110"/>
      <c r="G309" s="110"/>
      <c r="H309" s="110"/>
      <c r="I309" s="64"/>
      <c r="J309" s="65">
        <f>SUM(BM40:BM293)</f>
        <v>0</v>
      </c>
      <c r="K309" s="65">
        <f>Source!I319</f>
        <v>12.21</v>
      </c>
      <c r="L309" s="66">
        <f>ROUND(J309*K309, 0)</f>
        <v>0</v>
      </c>
      <c r="M309" s="76"/>
    </row>
    <row r="310" spans="1:13" ht="15" x14ac:dyDescent="0.2">
      <c r="A310" s="67"/>
      <c r="B310" s="68"/>
      <c r="C310" s="108" t="s">
        <v>589</v>
      </c>
      <c r="D310" s="108"/>
      <c r="E310" s="108"/>
      <c r="F310" s="108"/>
      <c r="G310" s="108"/>
      <c r="H310" s="108"/>
      <c r="I310" s="69"/>
      <c r="J310" s="70">
        <f>J296+J303+J304+J305</f>
        <v>877688.75</v>
      </c>
      <c r="K310" s="70"/>
      <c r="L310" s="71">
        <f>L296+L303+L304+L305</f>
        <v>20379799</v>
      </c>
      <c r="M310" s="76"/>
    </row>
    <row r="311" spans="1:13" ht="14.25" hidden="1" x14ac:dyDescent="0.2">
      <c r="A311" s="62"/>
      <c r="B311" s="63"/>
      <c r="C311" s="109" t="s">
        <v>564</v>
      </c>
      <c r="D311" s="110"/>
      <c r="E311" s="110"/>
      <c r="F311" s="110"/>
      <c r="G311" s="110"/>
      <c r="H311" s="110"/>
      <c r="I311" s="64"/>
      <c r="J311" s="65"/>
      <c r="K311" s="65"/>
      <c r="L311" s="66"/>
    </row>
    <row r="312" spans="1:13" ht="14.25" hidden="1" x14ac:dyDescent="0.2">
      <c r="A312" s="62"/>
      <c r="B312" s="63"/>
      <c r="C312" s="110" t="s">
        <v>575</v>
      </c>
      <c r="D312" s="110"/>
      <c r="E312" s="110"/>
      <c r="F312" s="110"/>
      <c r="G312" s="110"/>
      <c r="H312" s="110"/>
      <c r="I312" s="64"/>
      <c r="J312" s="65"/>
      <c r="K312" s="65"/>
      <c r="L312" s="66">
        <f>SUM(BS40:BS293)</f>
        <v>0</v>
      </c>
    </row>
    <row r="313" spans="1:13" ht="14.25" hidden="1" x14ac:dyDescent="0.2">
      <c r="A313" s="62"/>
      <c r="B313" s="63"/>
      <c r="C313" s="110" t="s">
        <v>576</v>
      </c>
      <c r="D313" s="110"/>
      <c r="E313" s="110"/>
      <c r="F313" s="110"/>
      <c r="G313" s="110"/>
      <c r="H313" s="110"/>
      <c r="I313" s="64"/>
      <c r="J313" s="65"/>
      <c r="K313" s="65"/>
      <c r="L313" s="66">
        <f>SUM(BT40:BT293)</f>
        <v>0</v>
      </c>
    </row>
    <row r="316" spans="1:13" ht="14.25" x14ac:dyDescent="0.2">
      <c r="A316" s="112" t="s">
        <v>598</v>
      </c>
      <c r="B316" s="112"/>
      <c r="C316" s="75" t="str">
        <f>IF(Source!AC12&lt;&gt;"", Source!AC12," ")</f>
        <v xml:space="preserve"> </v>
      </c>
      <c r="D316" s="75"/>
      <c r="E316" s="75"/>
      <c r="F316" s="75"/>
      <c r="G316" s="75"/>
      <c r="H316" s="113" t="str">
        <f>IF(Source!AB12&lt;&gt;"", Source!AB12," ")</f>
        <v xml:space="preserve"> </v>
      </c>
      <c r="I316" s="113"/>
      <c r="J316" s="113"/>
      <c r="K316" s="113"/>
    </row>
    <row r="317" spans="1:13" ht="14.25" x14ac:dyDescent="0.2">
      <c r="A317" s="16"/>
      <c r="B317" s="16"/>
      <c r="C317" s="111" t="s">
        <v>599</v>
      </c>
      <c r="D317" s="111"/>
      <c r="E317" s="111"/>
      <c r="F317" s="111"/>
      <c r="G317" s="111"/>
      <c r="H317" s="16"/>
      <c r="I317" s="16"/>
      <c r="J317" s="16"/>
      <c r="K317" s="16"/>
    </row>
    <row r="318" spans="1:13" ht="14.2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3" ht="14.25" x14ac:dyDescent="0.2">
      <c r="A319" s="112" t="s">
        <v>600</v>
      </c>
      <c r="B319" s="112"/>
      <c r="C319" s="75" t="str">
        <f>IF(Source!AE12&lt;&gt;"", Source!AE12," ")</f>
        <v xml:space="preserve"> </v>
      </c>
      <c r="D319" s="75"/>
      <c r="E319" s="75"/>
      <c r="F319" s="75"/>
      <c r="G319" s="75"/>
      <c r="H319" s="113" t="str">
        <f>IF(Source!AD12&lt;&gt;"", Source!AD12," ")</f>
        <v xml:space="preserve"> </v>
      </c>
      <c r="I319" s="113"/>
      <c r="J319" s="113"/>
      <c r="K319" s="113"/>
    </row>
    <row r="320" spans="1:13" ht="14.25" x14ac:dyDescent="0.2">
      <c r="A320" s="16"/>
      <c r="B320" s="16"/>
      <c r="C320" s="111" t="s">
        <v>599</v>
      </c>
      <c r="D320" s="111"/>
      <c r="E320" s="111"/>
      <c r="F320" s="111"/>
      <c r="G320" s="111"/>
      <c r="H320" s="16"/>
      <c r="I320" s="16"/>
      <c r="J320" s="16"/>
      <c r="K320" s="16"/>
    </row>
  </sheetData>
  <mergeCells count="174">
    <mergeCell ref="C320:G320"/>
    <mergeCell ref="C312:H312"/>
    <mergeCell ref="C313:H313"/>
    <mergeCell ref="A316:B316"/>
    <mergeCell ref="H316:K316"/>
    <mergeCell ref="C317:G317"/>
    <mergeCell ref="A319:B319"/>
    <mergeCell ref="H319:K319"/>
    <mergeCell ref="C306:H306"/>
    <mergeCell ref="C307:H307"/>
    <mergeCell ref="C308:H308"/>
    <mergeCell ref="C309:H309"/>
    <mergeCell ref="C310:H310"/>
    <mergeCell ref="C311:H311"/>
    <mergeCell ref="C300:H300"/>
    <mergeCell ref="C301:H301"/>
    <mergeCell ref="C302:H302"/>
    <mergeCell ref="C303:H303"/>
    <mergeCell ref="C304:H304"/>
    <mergeCell ref="C305:H305"/>
    <mergeCell ref="C293:H293"/>
    <mergeCell ref="C295:H295"/>
    <mergeCell ref="C296:H296"/>
    <mergeCell ref="C297:H297"/>
    <mergeCell ref="C298:H298"/>
    <mergeCell ref="C299:H299"/>
    <mergeCell ref="C287:H287"/>
    <mergeCell ref="C288:H288"/>
    <mergeCell ref="C289:H289"/>
    <mergeCell ref="C290:H290"/>
    <mergeCell ref="C291:H291"/>
    <mergeCell ref="C292:H292"/>
    <mergeCell ref="C281:H281"/>
    <mergeCell ref="C282:H282"/>
    <mergeCell ref="C283:H283"/>
    <mergeCell ref="C284:H284"/>
    <mergeCell ref="C285:H285"/>
    <mergeCell ref="C286:H286"/>
    <mergeCell ref="C275:H275"/>
    <mergeCell ref="I275:J275"/>
    <mergeCell ref="C277:H277"/>
    <mergeCell ref="I277:J277"/>
    <mergeCell ref="C279:H279"/>
    <mergeCell ref="C280:H280"/>
    <mergeCell ref="C243:H243"/>
    <mergeCell ref="I243:J243"/>
    <mergeCell ref="C257:H257"/>
    <mergeCell ref="I257:J257"/>
    <mergeCell ref="C273:L273"/>
    <mergeCell ref="K257:L257"/>
    <mergeCell ref="C271:H271"/>
    <mergeCell ref="I271:J271"/>
    <mergeCell ref="K271:L271"/>
    <mergeCell ref="C259:L259"/>
    <mergeCell ref="C220:H220"/>
    <mergeCell ref="A222:L222"/>
    <mergeCell ref="C237:H237"/>
    <mergeCell ref="I237:J237"/>
    <mergeCell ref="K237:L237"/>
    <mergeCell ref="C240:H240"/>
    <mergeCell ref="I240:J240"/>
    <mergeCell ref="C224:L224"/>
    <mergeCell ref="C245:L245"/>
    <mergeCell ref="C214:H214"/>
    <mergeCell ref="C215:H215"/>
    <mergeCell ref="C216:H216"/>
    <mergeCell ref="C217:H217"/>
    <mergeCell ref="C218:H218"/>
    <mergeCell ref="C219:H219"/>
    <mergeCell ref="C208:H208"/>
    <mergeCell ref="C209:H209"/>
    <mergeCell ref="C210:H210"/>
    <mergeCell ref="C211:H211"/>
    <mergeCell ref="C212:H212"/>
    <mergeCell ref="C213:H213"/>
    <mergeCell ref="K190:L190"/>
    <mergeCell ref="C204:H204"/>
    <mergeCell ref="I204:J204"/>
    <mergeCell ref="K204:L204"/>
    <mergeCell ref="C206:H206"/>
    <mergeCell ref="C207:H207"/>
    <mergeCell ref="C178:H178"/>
    <mergeCell ref="I178:J178"/>
    <mergeCell ref="C180:H180"/>
    <mergeCell ref="I180:J180"/>
    <mergeCell ref="C190:H190"/>
    <mergeCell ref="I190:J190"/>
    <mergeCell ref="C182:L182"/>
    <mergeCell ref="C192:L192"/>
    <mergeCell ref="C171:H171"/>
    <mergeCell ref="I171:J171"/>
    <mergeCell ref="C174:H174"/>
    <mergeCell ref="I174:J174"/>
    <mergeCell ref="C176:H176"/>
    <mergeCell ref="I176:J176"/>
    <mergeCell ref="A149:L149"/>
    <mergeCell ref="C166:H166"/>
    <mergeCell ref="I166:J166"/>
    <mergeCell ref="K166:L166"/>
    <mergeCell ref="C168:H168"/>
    <mergeCell ref="I168:J168"/>
    <mergeCell ref="C151:L151"/>
    <mergeCell ref="C142:H142"/>
    <mergeCell ref="C143:H143"/>
    <mergeCell ref="C144:H144"/>
    <mergeCell ref="C145:H145"/>
    <mergeCell ref="C146:H146"/>
    <mergeCell ref="C147:H147"/>
    <mergeCell ref="C136:H136"/>
    <mergeCell ref="C137:H137"/>
    <mergeCell ref="C138:H138"/>
    <mergeCell ref="C139:H139"/>
    <mergeCell ref="C140:H140"/>
    <mergeCell ref="C141:H141"/>
    <mergeCell ref="K128:L128"/>
    <mergeCell ref="C131:H131"/>
    <mergeCell ref="I131:J131"/>
    <mergeCell ref="C133:H133"/>
    <mergeCell ref="C134:H134"/>
    <mergeCell ref="C135:H135"/>
    <mergeCell ref="C111:H111"/>
    <mergeCell ref="I111:J111"/>
    <mergeCell ref="C113:H113"/>
    <mergeCell ref="I113:J113"/>
    <mergeCell ref="C128:H128"/>
    <mergeCell ref="I128:J128"/>
    <mergeCell ref="C90:H90"/>
    <mergeCell ref="I90:J90"/>
    <mergeCell ref="C107:H107"/>
    <mergeCell ref="I107:J107"/>
    <mergeCell ref="K107:L107"/>
    <mergeCell ref="C109:H109"/>
    <mergeCell ref="I109:J109"/>
    <mergeCell ref="C59:H59"/>
    <mergeCell ref="I59:J59"/>
    <mergeCell ref="C74:H74"/>
    <mergeCell ref="I74:J74"/>
    <mergeCell ref="K74:L74"/>
    <mergeCell ref="C88:H88"/>
    <mergeCell ref="I88:J88"/>
    <mergeCell ref="K88:L88"/>
    <mergeCell ref="G31:I31"/>
    <mergeCell ref="D32:E32"/>
    <mergeCell ref="G32:I32"/>
    <mergeCell ref="B13:K13"/>
    <mergeCell ref="B15:K15"/>
    <mergeCell ref="B16:K16"/>
    <mergeCell ref="C21:G21"/>
    <mergeCell ref="C22:G22"/>
    <mergeCell ref="D26:E26"/>
    <mergeCell ref="M34:M38"/>
    <mergeCell ref="A2:L2"/>
    <mergeCell ref="A4:K4"/>
    <mergeCell ref="B7:K7"/>
    <mergeCell ref="B8:K8"/>
    <mergeCell ref="B10:K10"/>
    <mergeCell ref="B11:K11"/>
    <mergeCell ref="C44:L44"/>
    <mergeCell ref="C62:L62"/>
    <mergeCell ref="H34:J37"/>
    <mergeCell ref="K34:K38"/>
    <mergeCell ref="L34:L38"/>
    <mergeCell ref="A41:L41"/>
    <mergeCell ref="C56:H56"/>
    <mergeCell ref="I56:J56"/>
    <mergeCell ref="K56:L56"/>
    <mergeCell ref="A34:A38"/>
    <mergeCell ref="B34:B38"/>
    <mergeCell ref="C34:C38"/>
    <mergeCell ref="D34:D38"/>
    <mergeCell ref="E34:G37"/>
    <mergeCell ref="D29:E29"/>
    <mergeCell ref="D30:E30"/>
    <mergeCell ref="D31:E31"/>
  </mergeCells>
  <pageMargins left="0.4" right="0.2" top="0.2" bottom="0.4" header="0.2" footer="0.2"/>
  <pageSetup paperSize="9" scale="43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23"/>
  <sheetViews>
    <sheetView topLeftCell="D10" workbookViewId="0">
      <selection activeCell="B13" sqref="B13:K1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3</v>
      </c>
      <c r="P1">
        <v>4</v>
      </c>
      <c r="Q1">
        <v>4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316</v>
      </c>
      <c r="C12" s="1">
        <v>0</v>
      </c>
      <c r="D12" s="1">
        <f>ROW(A217)</f>
        <v>217</v>
      </c>
      <c r="E12" s="1">
        <v>0</v>
      </c>
      <c r="F12" s="1" t="s">
        <v>4</v>
      </c>
      <c r="G12" s="1" t="s">
        <v>5</v>
      </c>
      <c r="H12" s="1" t="s">
        <v>2</v>
      </c>
      <c r="I12" s="1">
        <v>0</v>
      </c>
      <c r="J12" s="1" t="s">
        <v>6</v>
      </c>
      <c r="K12" s="1">
        <v>1</v>
      </c>
      <c r="L12" s="1">
        <v>1</v>
      </c>
      <c r="M12" s="1">
        <v>6</v>
      </c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</v>
      </c>
      <c r="U12" s="1" t="s">
        <v>7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403505160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 t="s">
        <v>507</v>
      </c>
      <c r="CR12" s="1" t="s">
        <v>14</v>
      </c>
      <c r="CS12" s="1">
        <v>44551</v>
      </c>
      <c r="CT12" s="1">
        <v>395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B217</f>
        <v>316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С4</v>
      </c>
      <c r="G18" s="3" t="str">
        <f t="shared" si="0"/>
        <v>Отделочные работы</v>
      </c>
      <c r="H18" s="3"/>
      <c r="I18" s="3"/>
      <c r="J18" s="3"/>
      <c r="K18" s="3"/>
      <c r="L18" s="3"/>
      <c r="M18" s="3"/>
      <c r="N18" s="3"/>
      <c r="O18" s="3">
        <f t="shared" ref="O18:AT18" si="1">O217</f>
        <v>719174.69</v>
      </c>
      <c r="P18" s="3">
        <f t="shared" si="1"/>
        <v>605286.04</v>
      </c>
      <c r="Q18" s="3">
        <f t="shared" si="1"/>
        <v>14759.6</v>
      </c>
      <c r="R18" s="3">
        <f t="shared" si="1"/>
        <v>6023.24</v>
      </c>
      <c r="S18" s="3">
        <f t="shared" si="1"/>
        <v>99129.05</v>
      </c>
      <c r="T18" s="3">
        <f t="shared" si="1"/>
        <v>0</v>
      </c>
      <c r="U18" s="3">
        <f t="shared" si="1"/>
        <v>10650.186167000002</v>
      </c>
      <c r="V18" s="3">
        <f t="shared" si="1"/>
        <v>561.27225914999997</v>
      </c>
      <c r="W18" s="3">
        <f t="shared" si="1"/>
        <v>0</v>
      </c>
      <c r="X18" s="3">
        <f t="shared" si="1"/>
        <v>104175.48</v>
      </c>
      <c r="Y18" s="3">
        <f t="shared" si="1"/>
        <v>54292.7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877642.87</v>
      </c>
      <c r="AS18" s="3">
        <f t="shared" si="1"/>
        <v>877642.87</v>
      </c>
      <c r="AT18" s="3">
        <f t="shared" si="1"/>
        <v>0</v>
      </c>
      <c r="AU18" s="3">
        <f t="shared" ref="AU18:BZ18" si="2">AU217</f>
        <v>0</v>
      </c>
      <c r="AV18" s="3">
        <f t="shared" si="2"/>
        <v>605286.04</v>
      </c>
      <c r="AW18" s="3">
        <f t="shared" si="2"/>
        <v>605286.04</v>
      </c>
      <c r="AX18" s="3">
        <f t="shared" si="2"/>
        <v>0</v>
      </c>
      <c r="AY18" s="3">
        <f t="shared" si="2"/>
        <v>605286.04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CA217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DG217</f>
        <v>719174.69</v>
      </c>
      <c r="DH18" s="4">
        <f t="shared" si="4"/>
        <v>605286.04</v>
      </c>
      <c r="DI18" s="4">
        <f t="shared" si="4"/>
        <v>14759.6</v>
      </c>
      <c r="DJ18" s="4">
        <f t="shared" si="4"/>
        <v>6023.24</v>
      </c>
      <c r="DK18" s="4">
        <f t="shared" si="4"/>
        <v>99129.05</v>
      </c>
      <c r="DL18" s="4">
        <f t="shared" si="4"/>
        <v>0</v>
      </c>
      <c r="DM18" s="4">
        <f t="shared" si="4"/>
        <v>10650.186167000002</v>
      </c>
      <c r="DN18" s="4">
        <f t="shared" si="4"/>
        <v>561.27225914999997</v>
      </c>
      <c r="DO18" s="4">
        <f t="shared" si="4"/>
        <v>0</v>
      </c>
      <c r="DP18" s="4">
        <f t="shared" si="4"/>
        <v>104175.48</v>
      </c>
      <c r="DQ18" s="4">
        <f t="shared" si="4"/>
        <v>54338.58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877688.75</v>
      </c>
      <c r="EK18" s="4">
        <f t="shared" si="4"/>
        <v>877688.75</v>
      </c>
      <c r="EL18" s="4">
        <f t="shared" si="4"/>
        <v>0</v>
      </c>
      <c r="EM18" s="4">
        <f t="shared" ref="EM18:FR18" si="5">EM217</f>
        <v>0</v>
      </c>
      <c r="EN18" s="4">
        <f t="shared" si="5"/>
        <v>605286.04</v>
      </c>
      <c r="EO18" s="4">
        <f t="shared" si="5"/>
        <v>605286.04</v>
      </c>
      <c r="EP18" s="4">
        <f t="shared" si="5"/>
        <v>0</v>
      </c>
      <c r="EQ18" s="4">
        <f t="shared" si="5"/>
        <v>605286.04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FS217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ROW(A187)</f>
        <v>187</v>
      </c>
      <c r="E20" s="1"/>
      <c r="F20" s="1" t="s">
        <v>2</v>
      </c>
      <c r="G20" s="1" t="s">
        <v>5</v>
      </c>
      <c r="H20" s="1" t="s">
        <v>2</v>
      </c>
      <c r="I20" s="1">
        <v>0</v>
      </c>
      <c r="J20" s="1" t="s">
        <v>6</v>
      </c>
      <c r="K20" s="1">
        <v>-1</v>
      </c>
      <c r="L20" s="1" t="s">
        <v>603</v>
      </c>
      <c r="M20" s="1" t="s">
        <v>2</v>
      </c>
      <c r="N20" s="1"/>
      <c r="O20" s="1"/>
      <c r="P20" s="1"/>
      <c r="Q20" s="1"/>
      <c r="R20" s="1"/>
      <c r="S20" s="1">
        <v>224801566</v>
      </c>
      <c r="T20" s="1">
        <v>224801558</v>
      </c>
      <c r="U20" s="1" t="s">
        <v>2</v>
      </c>
      <c r="V20" s="1">
        <v>0</v>
      </c>
      <c r="W20" s="1"/>
      <c r="X20" s="1"/>
      <c r="Y20" s="1"/>
      <c r="Z20" s="1"/>
      <c r="AA20" s="1"/>
      <c r="AB20" s="1" t="s">
        <v>2</v>
      </c>
      <c r="AC20" s="1" t="s">
        <v>2</v>
      </c>
      <c r="AD20" s="1" t="s">
        <v>2</v>
      </c>
      <c r="AE20" s="1" t="s">
        <v>2</v>
      </c>
      <c r="AF20" s="1" t="s">
        <v>2</v>
      </c>
      <c r="AG20" s="1" t="s">
        <v>2</v>
      </c>
      <c r="AH20" s="1"/>
      <c r="AI20" s="1"/>
      <c r="AJ20" s="1"/>
      <c r="AK20" s="1"/>
      <c r="AL20" s="1"/>
      <c r="AM20" s="1"/>
      <c r="AN20" s="1"/>
      <c r="AO20" s="1"/>
      <c r="AP20" s="1" t="s">
        <v>2</v>
      </c>
      <c r="AQ20" s="1" t="s">
        <v>2</v>
      </c>
      <c r="AR20" s="1" t="s">
        <v>2</v>
      </c>
      <c r="AS20" s="1"/>
      <c r="AT20" s="1"/>
      <c r="AU20" s="1"/>
      <c r="AV20" s="1"/>
      <c r="AW20" s="1"/>
      <c r="AX20" s="1"/>
      <c r="AY20" s="1"/>
      <c r="AZ20" s="1" t="s">
        <v>2</v>
      </c>
      <c r="BA20" s="1"/>
      <c r="BB20" s="1" t="s">
        <v>2</v>
      </c>
      <c r="BC20" s="1" t="s">
        <v>2</v>
      </c>
      <c r="BD20" s="1" t="s">
        <v>2</v>
      </c>
      <c r="BE20" s="1" t="s">
        <v>2</v>
      </c>
      <c r="BF20" s="1" t="s">
        <v>2</v>
      </c>
      <c r="BG20" s="1" t="s">
        <v>2</v>
      </c>
      <c r="BH20" s="1" t="s">
        <v>2</v>
      </c>
      <c r="BI20" s="1" t="s">
        <v>2</v>
      </c>
      <c r="BJ20" s="1" t="s">
        <v>2</v>
      </c>
      <c r="BK20" s="1" t="s">
        <v>2</v>
      </c>
      <c r="BL20" s="1" t="s">
        <v>2</v>
      </c>
      <c r="BM20" s="1" t="s">
        <v>2</v>
      </c>
      <c r="BN20" s="1" t="s">
        <v>2</v>
      </c>
      <c r="BO20" s="1" t="s">
        <v>2</v>
      </c>
      <c r="BP20" s="1" t="s">
        <v>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</v>
      </c>
      <c r="CJ20" s="1" t="s">
        <v>2</v>
      </c>
      <c r="CK20" t="s">
        <v>2</v>
      </c>
      <c r="CL20" t="s">
        <v>2</v>
      </c>
      <c r="CM20" t="s">
        <v>2</v>
      </c>
      <c r="CN20" t="s">
        <v>2</v>
      </c>
      <c r="CO20" t="s">
        <v>2</v>
      </c>
      <c r="CP20" t="s">
        <v>2</v>
      </c>
      <c r="CQ20" t="s">
        <v>2</v>
      </c>
    </row>
    <row r="22" spans="1:255" x14ac:dyDescent="0.2">
      <c r="A22" s="3">
        <v>52</v>
      </c>
      <c r="B22" s="3">
        <f t="shared" ref="B22:G22" si="7">B187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/>
      </c>
      <c r="G22" s="3" t="str">
        <f t="shared" si="7"/>
        <v>Отделочные работы</v>
      </c>
      <c r="H22" s="3"/>
      <c r="I22" s="3"/>
      <c r="J22" s="3"/>
      <c r="K22" s="3"/>
      <c r="L22" s="3"/>
      <c r="M22" s="3"/>
      <c r="N22" s="3"/>
      <c r="O22" s="3">
        <f t="shared" ref="O22:AT22" si="8">O187</f>
        <v>719174.69</v>
      </c>
      <c r="P22" s="3">
        <f t="shared" si="8"/>
        <v>605286.04</v>
      </c>
      <c r="Q22" s="3">
        <f t="shared" si="8"/>
        <v>14759.6</v>
      </c>
      <c r="R22" s="3">
        <f t="shared" si="8"/>
        <v>6023.24</v>
      </c>
      <c r="S22" s="3">
        <f t="shared" si="8"/>
        <v>99129.05</v>
      </c>
      <c r="T22" s="3">
        <f t="shared" si="8"/>
        <v>0</v>
      </c>
      <c r="U22" s="3">
        <f t="shared" si="8"/>
        <v>10650.186167000002</v>
      </c>
      <c r="V22" s="3">
        <f t="shared" si="8"/>
        <v>561.27225914999997</v>
      </c>
      <c r="W22" s="3">
        <f t="shared" si="8"/>
        <v>0</v>
      </c>
      <c r="X22" s="3">
        <f t="shared" si="8"/>
        <v>104175.48</v>
      </c>
      <c r="Y22" s="3">
        <f t="shared" si="8"/>
        <v>54292.7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877642.87</v>
      </c>
      <c r="AS22" s="3">
        <f t="shared" si="8"/>
        <v>877642.87</v>
      </c>
      <c r="AT22" s="3">
        <f t="shared" si="8"/>
        <v>0</v>
      </c>
      <c r="AU22" s="3">
        <f t="shared" ref="AU22:BZ22" si="9">AU187</f>
        <v>0</v>
      </c>
      <c r="AV22" s="3">
        <f t="shared" si="9"/>
        <v>605286.04</v>
      </c>
      <c r="AW22" s="3">
        <f t="shared" si="9"/>
        <v>605286.04</v>
      </c>
      <c r="AX22" s="3">
        <f t="shared" si="9"/>
        <v>0</v>
      </c>
      <c r="AY22" s="3">
        <f t="shared" si="9"/>
        <v>605286.04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CA187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DG187</f>
        <v>719174.69</v>
      </c>
      <c r="DH22" s="4">
        <f t="shared" si="11"/>
        <v>605286.04</v>
      </c>
      <c r="DI22" s="4">
        <f t="shared" si="11"/>
        <v>14759.6</v>
      </c>
      <c r="DJ22" s="4">
        <f t="shared" si="11"/>
        <v>6023.24</v>
      </c>
      <c r="DK22" s="4">
        <f t="shared" si="11"/>
        <v>99129.05</v>
      </c>
      <c r="DL22" s="4">
        <f t="shared" si="11"/>
        <v>0</v>
      </c>
      <c r="DM22" s="4">
        <f t="shared" si="11"/>
        <v>10650.186167000002</v>
      </c>
      <c r="DN22" s="4">
        <f t="shared" si="11"/>
        <v>561.27225914999997</v>
      </c>
      <c r="DO22" s="4">
        <f t="shared" si="11"/>
        <v>0</v>
      </c>
      <c r="DP22" s="4">
        <f t="shared" si="11"/>
        <v>104175.48</v>
      </c>
      <c r="DQ22" s="4">
        <f t="shared" si="11"/>
        <v>54338.58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877688.75</v>
      </c>
      <c r="EK22" s="4">
        <f t="shared" si="11"/>
        <v>877688.75</v>
      </c>
      <c r="EL22" s="4">
        <f t="shared" si="11"/>
        <v>0</v>
      </c>
      <c r="EM22" s="4">
        <f t="shared" ref="EM22:FR22" si="12">EM187</f>
        <v>0</v>
      </c>
      <c r="EN22" s="4">
        <f t="shared" si="12"/>
        <v>605286.04</v>
      </c>
      <c r="EO22" s="4">
        <f t="shared" si="12"/>
        <v>605286.04</v>
      </c>
      <c r="EP22" s="4">
        <f t="shared" si="12"/>
        <v>0</v>
      </c>
      <c r="EQ22" s="4">
        <f t="shared" si="12"/>
        <v>605286.04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FS187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ROW(A55)</f>
        <v>55</v>
      </c>
      <c r="E24" s="1"/>
      <c r="F24" s="1" t="s">
        <v>15</v>
      </c>
      <c r="G24" s="1" t="s">
        <v>16</v>
      </c>
      <c r="H24" s="1" t="s">
        <v>2</v>
      </c>
      <c r="I24" s="1">
        <v>0</v>
      </c>
      <c r="J24" s="1"/>
      <c r="K24" s="1">
        <v>0</v>
      </c>
      <c r="L24" s="1"/>
      <c r="M24" s="1" t="s">
        <v>2</v>
      </c>
      <c r="N24" s="1"/>
      <c r="O24" s="1"/>
      <c r="P24" s="1"/>
      <c r="Q24" s="1"/>
      <c r="R24" s="1"/>
      <c r="S24" s="1">
        <v>224801566</v>
      </c>
      <c r="T24" s="1">
        <v>224801558</v>
      </c>
      <c r="U24" s="1" t="s">
        <v>2</v>
      </c>
      <c r="V24" s="1">
        <v>0</v>
      </c>
      <c r="W24" s="1"/>
      <c r="X24" s="1"/>
      <c r="Y24" s="1"/>
      <c r="Z24" s="1"/>
      <c r="AA24" s="1"/>
      <c r="AB24" s="1" t="s">
        <v>2</v>
      </c>
      <c r="AC24" s="1" t="s">
        <v>2</v>
      </c>
      <c r="AD24" s="1" t="s">
        <v>2</v>
      </c>
      <c r="AE24" s="1" t="s">
        <v>2</v>
      </c>
      <c r="AF24" s="1" t="s">
        <v>2</v>
      </c>
      <c r="AG24" s="1" t="s">
        <v>2</v>
      </c>
      <c r="AH24" s="1"/>
      <c r="AI24" s="1"/>
      <c r="AJ24" s="1"/>
      <c r="AK24" s="1"/>
      <c r="AL24" s="1"/>
      <c r="AM24" s="1"/>
      <c r="AN24" s="1"/>
      <c r="AO24" s="1"/>
      <c r="AP24" s="1" t="s">
        <v>2</v>
      </c>
      <c r="AQ24" s="1" t="s">
        <v>2</v>
      </c>
      <c r="AR24" s="1" t="s">
        <v>2</v>
      </c>
      <c r="AS24" s="1"/>
      <c r="AT24" s="1"/>
      <c r="AU24" s="1"/>
      <c r="AV24" s="1"/>
      <c r="AW24" s="1"/>
      <c r="AX24" s="1"/>
      <c r="AY24" s="1"/>
      <c r="AZ24" s="1" t="s">
        <v>2</v>
      </c>
      <c r="BA24" s="1"/>
      <c r="BB24" s="1" t="s">
        <v>2</v>
      </c>
      <c r="BC24" s="1" t="s">
        <v>2</v>
      </c>
      <c r="BD24" s="1" t="s">
        <v>2</v>
      </c>
      <c r="BE24" s="1" t="s">
        <v>2</v>
      </c>
      <c r="BF24" s="1" t="s">
        <v>2</v>
      </c>
      <c r="BG24" s="1" t="s">
        <v>2</v>
      </c>
      <c r="BH24" s="1" t="s">
        <v>2</v>
      </c>
      <c r="BI24" s="1" t="s">
        <v>2</v>
      </c>
      <c r="BJ24" s="1" t="s">
        <v>2</v>
      </c>
      <c r="BK24" s="1" t="s">
        <v>2</v>
      </c>
      <c r="BL24" s="1" t="s">
        <v>2</v>
      </c>
      <c r="BM24" s="1" t="s">
        <v>2</v>
      </c>
      <c r="BN24" s="1" t="s">
        <v>2</v>
      </c>
      <c r="BO24" s="1" t="s">
        <v>2</v>
      </c>
      <c r="BP24" s="1" t="s">
        <v>2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B55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Внутренняя отделка помещений</v>
      </c>
      <c r="H26" s="3"/>
      <c r="I26" s="3"/>
      <c r="J26" s="3"/>
      <c r="K26" s="3"/>
      <c r="L26" s="3"/>
      <c r="M26" s="3"/>
      <c r="N26" s="3"/>
      <c r="O26" s="3">
        <f t="shared" ref="O26:AT26" si="15">O55</f>
        <v>247464.93</v>
      </c>
      <c r="P26" s="3">
        <f t="shared" si="15"/>
        <v>183102.37</v>
      </c>
      <c r="Q26" s="3">
        <f t="shared" si="15"/>
        <v>5745.45</v>
      </c>
      <c r="R26" s="3">
        <f t="shared" si="15"/>
        <v>2490.84</v>
      </c>
      <c r="S26" s="3">
        <f t="shared" si="15"/>
        <v>58617.11</v>
      </c>
      <c r="T26" s="3">
        <f t="shared" si="15"/>
        <v>0</v>
      </c>
      <c r="U26" s="3">
        <f t="shared" si="15"/>
        <v>6369.3049940000001</v>
      </c>
      <c r="V26" s="3">
        <f t="shared" si="15"/>
        <v>257.31870839999993</v>
      </c>
      <c r="W26" s="3">
        <f t="shared" si="15"/>
        <v>0</v>
      </c>
      <c r="X26" s="3">
        <f t="shared" si="15"/>
        <v>59876.85</v>
      </c>
      <c r="Y26" s="3">
        <f t="shared" si="15"/>
        <v>32231.97</v>
      </c>
      <c r="Z26" s="3">
        <f t="shared" si="15"/>
        <v>0</v>
      </c>
      <c r="AA26" s="3">
        <f t="shared" si="15"/>
        <v>0</v>
      </c>
      <c r="AB26" s="3">
        <f t="shared" si="15"/>
        <v>247464.93</v>
      </c>
      <c r="AC26" s="3">
        <f t="shared" si="15"/>
        <v>183102.37</v>
      </c>
      <c r="AD26" s="3">
        <f t="shared" si="15"/>
        <v>5745.45</v>
      </c>
      <c r="AE26" s="3">
        <f t="shared" si="15"/>
        <v>2490.84</v>
      </c>
      <c r="AF26" s="3">
        <f t="shared" si="15"/>
        <v>58617.11</v>
      </c>
      <c r="AG26" s="3">
        <f t="shared" si="15"/>
        <v>0</v>
      </c>
      <c r="AH26" s="3">
        <f t="shared" si="15"/>
        <v>6369.3049940000001</v>
      </c>
      <c r="AI26" s="3">
        <f t="shared" si="15"/>
        <v>257.31870839999993</v>
      </c>
      <c r="AJ26" s="3">
        <f t="shared" si="15"/>
        <v>0</v>
      </c>
      <c r="AK26" s="3">
        <f t="shared" si="15"/>
        <v>59876.85</v>
      </c>
      <c r="AL26" s="3">
        <f t="shared" si="15"/>
        <v>32231.97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339573.75</v>
      </c>
      <c r="AS26" s="3">
        <f t="shared" si="15"/>
        <v>339573.75</v>
      </c>
      <c r="AT26" s="3">
        <f t="shared" si="15"/>
        <v>0</v>
      </c>
      <c r="AU26" s="3">
        <f t="shared" ref="AU26:BZ26" si="16">AU55</f>
        <v>0</v>
      </c>
      <c r="AV26" s="3">
        <f t="shared" si="16"/>
        <v>183102.37</v>
      </c>
      <c r="AW26" s="3">
        <f t="shared" si="16"/>
        <v>183102.37</v>
      </c>
      <c r="AX26" s="3">
        <f t="shared" si="16"/>
        <v>0</v>
      </c>
      <c r="AY26" s="3">
        <f t="shared" si="16"/>
        <v>183102.37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CA55</f>
        <v>339573.75</v>
      </c>
      <c r="CB26" s="3">
        <f t="shared" si="17"/>
        <v>339573.75</v>
      </c>
      <c r="CC26" s="3">
        <f t="shared" si="17"/>
        <v>0</v>
      </c>
      <c r="CD26" s="3">
        <f t="shared" si="17"/>
        <v>0</v>
      </c>
      <c r="CE26" s="3">
        <f t="shared" si="17"/>
        <v>183102.37</v>
      </c>
      <c r="CF26" s="3">
        <f t="shared" si="17"/>
        <v>183102.37</v>
      </c>
      <c r="CG26" s="3">
        <f t="shared" si="17"/>
        <v>0</v>
      </c>
      <c r="CH26" s="3">
        <f t="shared" si="17"/>
        <v>183102.37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DG55</f>
        <v>247464.93</v>
      </c>
      <c r="DH26" s="4">
        <f t="shared" si="18"/>
        <v>183102.37</v>
      </c>
      <c r="DI26" s="4">
        <f t="shared" si="18"/>
        <v>5745.45</v>
      </c>
      <c r="DJ26" s="4">
        <f t="shared" si="18"/>
        <v>2490.84</v>
      </c>
      <c r="DK26" s="4">
        <f t="shared" si="18"/>
        <v>58617.11</v>
      </c>
      <c r="DL26" s="4">
        <f t="shared" si="18"/>
        <v>0</v>
      </c>
      <c r="DM26" s="4">
        <f t="shared" si="18"/>
        <v>6369.3049940000001</v>
      </c>
      <c r="DN26" s="4">
        <f t="shared" si="18"/>
        <v>257.31870839999993</v>
      </c>
      <c r="DO26" s="4">
        <f t="shared" si="18"/>
        <v>0</v>
      </c>
      <c r="DP26" s="4">
        <f t="shared" si="18"/>
        <v>59876.85</v>
      </c>
      <c r="DQ26" s="4">
        <f t="shared" si="18"/>
        <v>32225.87</v>
      </c>
      <c r="DR26" s="4">
        <f t="shared" si="18"/>
        <v>0</v>
      </c>
      <c r="DS26" s="4">
        <f t="shared" si="18"/>
        <v>0</v>
      </c>
      <c r="DT26" s="4">
        <f t="shared" si="18"/>
        <v>247464.93</v>
      </c>
      <c r="DU26" s="4">
        <f t="shared" si="18"/>
        <v>183102.37</v>
      </c>
      <c r="DV26" s="4">
        <f t="shared" si="18"/>
        <v>5745.45</v>
      </c>
      <c r="DW26" s="4">
        <f t="shared" si="18"/>
        <v>2490.84</v>
      </c>
      <c r="DX26" s="4">
        <f t="shared" si="18"/>
        <v>58617.11</v>
      </c>
      <c r="DY26" s="4">
        <f t="shared" si="18"/>
        <v>0</v>
      </c>
      <c r="DZ26" s="4">
        <f t="shared" si="18"/>
        <v>6369.3049940000001</v>
      </c>
      <c r="EA26" s="4">
        <f t="shared" si="18"/>
        <v>257.31870839999993</v>
      </c>
      <c r="EB26" s="4">
        <f t="shared" si="18"/>
        <v>0</v>
      </c>
      <c r="EC26" s="4">
        <f t="shared" si="18"/>
        <v>59876.85</v>
      </c>
      <c r="ED26" s="4">
        <f t="shared" si="18"/>
        <v>32225.87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339567.65</v>
      </c>
      <c r="EK26" s="4">
        <f t="shared" si="18"/>
        <v>339567.65</v>
      </c>
      <c r="EL26" s="4">
        <f t="shared" si="18"/>
        <v>0</v>
      </c>
      <c r="EM26" s="4">
        <f t="shared" ref="EM26:FR26" si="19">EM55</f>
        <v>0</v>
      </c>
      <c r="EN26" s="4">
        <f t="shared" si="19"/>
        <v>183102.37</v>
      </c>
      <c r="EO26" s="4">
        <f t="shared" si="19"/>
        <v>183102.37</v>
      </c>
      <c r="EP26" s="4">
        <f t="shared" si="19"/>
        <v>0</v>
      </c>
      <c r="EQ26" s="4">
        <f t="shared" si="19"/>
        <v>183102.37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FS55</f>
        <v>339567.65</v>
      </c>
      <c r="FT26" s="4">
        <f t="shared" si="20"/>
        <v>339567.65</v>
      </c>
      <c r="FU26" s="4">
        <f t="shared" si="20"/>
        <v>0</v>
      </c>
      <c r="FV26" s="4">
        <f t="shared" si="20"/>
        <v>0</v>
      </c>
      <c r="FW26" s="4">
        <f t="shared" si="20"/>
        <v>183102.37</v>
      </c>
      <c r="FX26" s="4">
        <f t="shared" si="20"/>
        <v>183102.37</v>
      </c>
      <c r="FY26" s="4">
        <f t="shared" si="20"/>
        <v>0</v>
      </c>
      <c r="FZ26" s="4">
        <f t="shared" si="20"/>
        <v>183102.37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19</v>
      </c>
      <c r="B28" s="2">
        <v>1</v>
      </c>
      <c r="C28" s="2"/>
      <c r="D28" s="2"/>
      <c r="E28" s="2"/>
      <c r="F28" s="2" t="s">
        <v>2</v>
      </c>
      <c r="G28" s="2" t="s">
        <v>17</v>
      </c>
      <c r="H28" s="2" t="s">
        <v>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1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 s="2">
        <v>17</v>
      </c>
      <c r="B29" s="2">
        <v>1</v>
      </c>
      <c r="C29" s="2">
        <f>ROW(SmtRes!A4)</f>
        <v>4</v>
      </c>
      <c r="D29" s="2">
        <f>ROW(EtalonRes!A5)</f>
        <v>5</v>
      </c>
      <c r="E29" s="2" t="s">
        <v>18</v>
      </c>
      <c r="F29" s="2" t="s">
        <v>19</v>
      </c>
      <c r="G29" s="2" t="s">
        <v>20</v>
      </c>
      <c r="H29" s="2" t="s">
        <v>21</v>
      </c>
      <c r="I29" s="2">
        <f>ROUND(ROUND(615.1/100,4),7)</f>
        <v>6.1509999999999998</v>
      </c>
      <c r="J29" s="2">
        <v>0</v>
      </c>
      <c r="K29" s="2">
        <f>ROUND(ROUND(615.1/100,4),7)</f>
        <v>6.1509999999999998</v>
      </c>
      <c r="L29" s="2"/>
      <c r="M29" s="2"/>
      <c r="N29" s="2"/>
      <c r="O29" s="2">
        <f>ROUND(CP29,2)</f>
        <v>1523.29</v>
      </c>
      <c r="P29" s="2">
        <f>ROUND(CQ29*I29,2)</f>
        <v>0</v>
      </c>
      <c r="Q29" s="2">
        <f>ROUND(CR29*I29,2)</f>
        <v>32.29</v>
      </c>
      <c r="R29" s="2">
        <f>ROUND(CS29*I29,2)</f>
        <v>6.95</v>
      </c>
      <c r="S29" s="2">
        <f>ROUND(CT29*I29,2)</f>
        <v>1491</v>
      </c>
      <c r="T29" s="2">
        <f>ROUND(CU29*I29,2)</f>
        <v>0</v>
      </c>
      <c r="U29" s="2">
        <f>CV29*I29</f>
        <v>182.50016999999997</v>
      </c>
      <c r="V29" s="2">
        <f>CW29*I29</f>
        <v>0.56589199999999995</v>
      </c>
      <c r="W29" s="2">
        <f>ROUND(CX29*I29,2)</f>
        <v>0</v>
      </c>
      <c r="X29" s="2">
        <f t="shared" ref="X29:Y32" si="21">ROUND(CY29,2)</f>
        <v>1497.95</v>
      </c>
      <c r="Y29" s="2">
        <f t="shared" si="21"/>
        <v>734</v>
      </c>
      <c r="Z29" s="2"/>
      <c r="AA29" s="2">
        <v>224801565</v>
      </c>
      <c r="AB29" s="2">
        <f>ROUND((AC29+AD29+AF29),2)</f>
        <v>247.65</v>
      </c>
      <c r="AC29" s="2">
        <f>ROUND(((ES29*ROUND(2,7))),2)</f>
        <v>0</v>
      </c>
      <c r="AD29" s="2">
        <f>ROUND(((((ET29*ROUND((2*1.15),7)))-((EU29*ROUND((2*1.15),7))))+AE29),2)</f>
        <v>5.25</v>
      </c>
      <c r="AE29" s="2">
        <f>ROUND(((EU29*ROUND((2*1.15),7))),2)</f>
        <v>1.1299999999999999</v>
      </c>
      <c r="AF29" s="2">
        <f>ROUND(((EV29*ROUND((2*1.15),7))),2)</f>
        <v>242.4</v>
      </c>
      <c r="AG29" s="2">
        <f>ROUND((AP29),2)</f>
        <v>0</v>
      </c>
      <c r="AH29" s="2">
        <f>((EW29*ROUND((2*1.15),7)))</f>
        <v>29.669999999999998</v>
      </c>
      <c r="AI29" s="2">
        <f>((EX29*ROUND((2*1.15),7)))</f>
        <v>9.1999999999999998E-2</v>
      </c>
      <c r="AJ29" s="2">
        <f>(AS29)</f>
        <v>0</v>
      </c>
      <c r="AK29" s="2">
        <v>107.67</v>
      </c>
      <c r="AL29" s="2">
        <v>0</v>
      </c>
      <c r="AM29" s="2">
        <v>2.2799999999999998</v>
      </c>
      <c r="AN29" s="2">
        <v>0.49</v>
      </c>
      <c r="AO29" s="2">
        <v>105.39</v>
      </c>
      <c r="AP29" s="2">
        <v>0</v>
      </c>
      <c r="AQ29" s="2">
        <v>12.9</v>
      </c>
      <c r="AR29" s="2">
        <v>0.04</v>
      </c>
      <c r="AS29" s="2">
        <v>0</v>
      </c>
      <c r="AT29" s="2">
        <v>100</v>
      </c>
      <c r="AU29" s="2">
        <v>49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2</v>
      </c>
      <c r="BE29" s="2" t="s">
        <v>2</v>
      </c>
      <c r="BF29" s="2" t="s">
        <v>2</v>
      </c>
      <c r="BG29" s="2" t="s">
        <v>2</v>
      </c>
      <c r="BH29" s="2">
        <v>0</v>
      </c>
      <c r="BI29" s="2">
        <v>1</v>
      </c>
      <c r="BJ29" s="2" t="s">
        <v>22</v>
      </c>
      <c r="BK29" s="2"/>
      <c r="BL29" s="2"/>
      <c r="BM29" s="2">
        <v>15001</v>
      </c>
      <c r="BN29" s="2">
        <v>0</v>
      </c>
      <c r="BO29" s="2" t="s">
        <v>2</v>
      </c>
      <c r="BP29" s="2">
        <v>0</v>
      </c>
      <c r="BQ29" s="2">
        <v>2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2</v>
      </c>
      <c r="BZ29" s="2">
        <v>100</v>
      </c>
      <c r="CA29" s="2">
        <v>49</v>
      </c>
      <c r="CB29" s="2" t="s">
        <v>2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508</v>
      </c>
      <c r="CO29" s="2">
        <v>0</v>
      </c>
      <c r="CP29" s="2">
        <f>(P29+Q29+S29)</f>
        <v>1523.29</v>
      </c>
      <c r="CQ29" s="2">
        <f>AC29*BC29</f>
        <v>0</v>
      </c>
      <c r="CR29" s="2">
        <f>AD29*BB29</f>
        <v>5.25</v>
      </c>
      <c r="CS29" s="2">
        <f t="shared" ref="CS29:CX32" si="22">AE29</f>
        <v>1.1299999999999999</v>
      </c>
      <c r="CT29" s="2">
        <f t="shared" si="22"/>
        <v>242.4</v>
      </c>
      <c r="CU29" s="2">
        <f t="shared" si="22"/>
        <v>0</v>
      </c>
      <c r="CV29" s="2">
        <f t="shared" si="22"/>
        <v>29.669999999999998</v>
      </c>
      <c r="CW29" s="2">
        <f t="shared" si="22"/>
        <v>9.1999999999999998E-2</v>
      </c>
      <c r="CX29" s="2">
        <f t="shared" si="22"/>
        <v>0</v>
      </c>
      <c r="CY29" s="2">
        <f>(((S29+R29)*AT29)/100)</f>
        <v>1497.95</v>
      </c>
      <c r="CZ29" s="2">
        <f>(((S29+R29)*AU29)/100)</f>
        <v>733.99549999999999</v>
      </c>
      <c r="DA29" s="2"/>
      <c r="DB29" s="2"/>
      <c r="DC29" s="2" t="s">
        <v>2</v>
      </c>
      <c r="DD29" s="2" t="s">
        <v>23</v>
      </c>
      <c r="DE29" s="2" t="s">
        <v>24</v>
      </c>
      <c r="DF29" s="2" t="s">
        <v>24</v>
      </c>
      <c r="DG29" s="2" t="s">
        <v>24</v>
      </c>
      <c r="DH29" s="2" t="s">
        <v>2</v>
      </c>
      <c r="DI29" s="2" t="s">
        <v>24</v>
      </c>
      <c r="DJ29" s="2" t="s">
        <v>24</v>
      </c>
      <c r="DK29" s="2" t="s">
        <v>2</v>
      </c>
      <c r="DL29" s="2" t="s">
        <v>2</v>
      </c>
      <c r="DM29" s="2" t="s">
        <v>2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1005</v>
      </c>
      <c r="DV29" s="2" t="s">
        <v>21</v>
      </c>
      <c r="DW29" s="2" t="s">
        <v>21</v>
      </c>
      <c r="DX29" s="2">
        <v>100</v>
      </c>
      <c r="DY29" s="2"/>
      <c r="DZ29" s="2" t="s">
        <v>2</v>
      </c>
      <c r="EA29" s="2" t="s">
        <v>2</v>
      </c>
      <c r="EB29" s="2" t="s">
        <v>2</v>
      </c>
      <c r="EC29" s="2" t="s">
        <v>2</v>
      </c>
      <c r="ED29" s="2" t="s">
        <v>2</v>
      </c>
      <c r="EE29" s="2">
        <v>224644607</v>
      </c>
      <c r="EF29" s="2">
        <v>2</v>
      </c>
      <c r="EG29" s="2" t="s">
        <v>25</v>
      </c>
      <c r="EH29" s="2">
        <v>15</v>
      </c>
      <c r="EI29" s="2" t="s">
        <v>5</v>
      </c>
      <c r="EJ29" s="2">
        <v>1</v>
      </c>
      <c r="EK29" s="2">
        <v>15001</v>
      </c>
      <c r="EL29" s="2" t="s">
        <v>5</v>
      </c>
      <c r="EM29" s="2" t="s">
        <v>26</v>
      </c>
      <c r="EN29" s="2" t="s">
        <v>2</v>
      </c>
      <c r="EO29" s="2" t="s">
        <v>27</v>
      </c>
      <c r="EP29" s="2"/>
      <c r="EQ29" s="2">
        <v>512</v>
      </c>
      <c r="ER29" s="2">
        <v>107.67</v>
      </c>
      <c r="ES29" s="2">
        <v>0</v>
      </c>
      <c r="ET29" s="2">
        <v>2.2799999999999998</v>
      </c>
      <c r="EU29" s="2">
        <v>0.49</v>
      </c>
      <c r="EV29" s="2">
        <v>105.39</v>
      </c>
      <c r="EW29" s="2">
        <v>12.9</v>
      </c>
      <c r="EX29" s="2">
        <v>0.04</v>
      </c>
      <c r="EY29" s="2">
        <v>0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>ROUND(IF(AND(BH29=3,BI29=3),P29,0),2)</f>
        <v>0</v>
      </c>
      <c r="FS29" s="2">
        <v>0</v>
      </c>
      <c r="FT29" s="2"/>
      <c r="FU29" s="2"/>
      <c r="FV29" s="2"/>
      <c r="FW29" s="2"/>
      <c r="FX29" s="2">
        <v>100</v>
      </c>
      <c r="FY29" s="2">
        <v>49</v>
      </c>
      <c r="FZ29" s="2"/>
      <c r="GA29" s="2" t="s">
        <v>2</v>
      </c>
      <c r="GB29" s="2"/>
      <c r="GC29" s="2"/>
      <c r="GD29" s="2">
        <v>1</v>
      </c>
      <c r="GE29" s="2"/>
      <c r="GF29" s="2">
        <v>1356011655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>ROUND(IF(AND(BH29=3,BI29=3,FS29&lt;&gt;0),P29,0),2)</f>
        <v>0</v>
      </c>
      <c r="GM29" s="2">
        <f>ROUND(O29+X29+Y29,2)+GX29</f>
        <v>3755.24</v>
      </c>
      <c r="GN29" s="2">
        <f>IF(OR(BI29=0,BI29=1),ROUND(O29+X29+Y29,2),0)</f>
        <v>3755.24</v>
      </c>
      <c r="GO29" s="2">
        <f>IF(BI29=2,ROUND(O29+X29+Y29,2),0)</f>
        <v>0</v>
      </c>
      <c r="GP29" s="2">
        <f>IF(BI29=4,ROUND(O29+X29+Y29,2)+GX29,0)</f>
        <v>0</v>
      </c>
      <c r="GQ29" s="2"/>
      <c r="GR29" s="2">
        <v>0</v>
      </c>
      <c r="GS29" s="2">
        <v>3</v>
      </c>
      <c r="GT29" s="2">
        <v>0</v>
      </c>
      <c r="GU29" s="2" t="s">
        <v>23</v>
      </c>
      <c r="GV29" s="2">
        <f>ROUND(((GT29*ROUND(2,7))),2)</f>
        <v>0</v>
      </c>
      <c r="GW29" s="2">
        <v>1</v>
      </c>
      <c r="GX29" s="2">
        <f>ROUND(HC29*I29,2)</f>
        <v>0</v>
      </c>
      <c r="GY29" s="2"/>
      <c r="GZ29" s="2"/>
      <c r="HA29" s="2">
        <v>0</v>
      </c>
      <c r="HB29" s="2">
        <v>0</v>
      </c>
      <c r="HC29" s="2">
        <f>GV29*GW29</f>
        <v>0</v>
      </c>
      <c r="HD29" s="2"/>
      <c r="HE29" s="2" t="s">
        <v>2</v>
      </c>
      <c r="HF29" s="2" t="s">
        <v>2</v>
      </c>
      <c r="HG29" s="2"/>
      <c r="HH29" s="2"/>
      <c r="HI29" s="2">
        <f>ROUND(R29*BS29,0)</f>
        <v>7</v>
      </c>
      <c r="HJ29" s="2">
        <f>ROUND(S29*BA29,0)</f>
        <v>1491</v>
      </c>
      <c r="HK29" s="2">
        <f>ROUND((((HJ29+HI29)*AT29)/100),0)</f>
        <v>1498</v>
      </c>
      <c r="HL29" s="2">
        <f>ROUND((((HJ29+HI29)*AU29)/100),0)</f>
        <v>734</v>
      </c>
      <c r="HM29" s="2" t="s">
        <v>2</v>
      </c>
      <c r="HN29" s="2" t="s">
        <v>28</v>
      </c>
      <c r="HO29" s="2" t="s">
        <v>29</v>
      </c>
      <c r="HP29" s="2" t="s">
        <v>5</v>
      </c>
      <c r="HQ29" s="2" t="s">
        <v>5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ROW(SmtRes!A8)</f>
        <v>8</v>
      </c>
      <c r="D30">
        <f>ROW(EtalonRes!A10)</f>
        <v>10</v>
      </c>
      <c r="E30" t="s">
        <v>18</v>
      </c>
      <c r="F30" t="s">
        <v>19</v>
      </c>
      <c r="G30" t="s">
        <v>20</v>
      </c>
      <c r="H30" t="s">
        <v>21</v>
      </c>
      <c r="I30">
        <f>ROUND(ROUND(615.1/100,4),7)</f>
        <v>6.1509999999999998</v>
      </c>
      <c r="J30">
        <v>0</v>
      </c>
      <c r="K30">
        <f>ROUND(ROUND(615.1/100,4),7)</f>
        <v>6.1509999999999998</v>
      </c>
      <c r="O30">
        <f>ROUND(CP30,2)</f>
        <v>1523.29</v>
      </c>
      <c r="P30">
        <f>ROUND(CQ30*I30,2)</f>
        <v>0</v>
      </c>
      <c r="Q30">
        <f>ROUND(CR30*I30,2)</f>
        <v>32.29</v>
      </c>
      <c r="R30">
        <f>ROUND(CS30*I30,2)</f>
        <v>6.95</v>
      </c>
      <c r="S30">
        <f>ROUND(CT30*I30,2)</f>
        <v>1491</v>
      </c>
      <c r="T30">
        <f>ROUND(CU30*I30,2)</f>
        <v>0</v>
      </c>
      <c r="U30">
        <f>CV30*I30</f>
        <v>182.50016999999997</v>
      </c>
      <c r="V30">
        <f>CW30*I30</f>
        <v>0.56589199999999995</v>
      </c>
      <c r="W30">
        <f>ROUND(CX30*I30,2)</f>
        <v>0</v>
      </c>
      <c r="X30">
        <f t="shared" si="21"/>
        <v>1497.95</v>
      </c>
      <c r="Y30">
        <f t="shared" si="21"/>
        <v>734</v>
      </c>
      <c r="AA30">
        <v>224801557</v>
      </c>
      <c r="AB30">
        <f>ROUND((AC30+AD30+AF30),2)</f>
        <v>247.65</v>
      </c>
      <c r="AC30">
        <f>ROUND(((ES30*ROUND(2,7))),2)</f>
        <v>0</v>
      </c>
      <c r="AD30">
        <f>ROUND(((((ET30*ROUND((2*1.15),7)))-((EU30*ROUND((2*1.15),7))))+AE30),2)</f>
        <v>5.25</v>
      </c>
      <c r="AE30">
        <f>ROUND(((EU30*ROUND((2*1.15),7))),2)</f>
        <v>1.1299999999999999</v>
      </c>
      <c r="AF30">
        <f>ROUND(((EV30*ROUND((2*1.15),7))),2)</f>
        <v>242.4</v>
      </c>
      <c r="AG30">
        <f>ROUND((AP30),2)</f>
        <v>0</v>
      </c>
      <c r="AH30">
        <f>((EW30*ROUND((2*1.15),7)))</f>
        <v>29.669999999999998</v>
      </c>
      <c r="AI30">
        <f>((EX30*ROUND((2*1.15),7)))</f>
        <v>9.1999999999999998E-2</v>
      </c>
      <c r="AJ30">
        <f>(AS30)</f>
        <v>0</v>
      </c>
      <c r="AK30">
        <v>107.67</v>
      </c>
      <c r="AL30">
        <v>0</v>
      </c>
      <c r="AM30">
        <v>2.2799999999999998</v>
      </c>
      <c r="AN30">
        <v>0.49</v>
      </c>
      <c r="AO30">
        <v>105.39</v>
      </c>
      <c r="AP30">
        <v>0</v>
      </c>
      <c r="AQ30">
        <v>12.9</v>
      </c>
      <c r="AR30">
        <v>0.04</v>
      </c>
      <c r="AS30">
        <v>0</v>
      </c>
      <c r="AT30">
        <v>100</v>
      </c>
      <c r="AU30">
        <v>49</v>
      </c>
      <c r="AV30">
        <v>1</v>
      </c>
      <c r="AW30">
        <v>1</v>
      </c>
      <c r="AZ30">
        <v>1</v>
      </c>
      <c r="BA30">
        <v>59.58</v>
      </c>
      <c r="BB30">
        <v>1</v>
      </c>
      <c r="BC30">
        <v>1</v>
      </c>
      <c r="BD30" t="s">
        <v>2</v>
      </c>
      <c r="BE30" t="s">
        <v>2</v>
      </c>
      <c r="BF30" t="s">
        <v>2</v>
      </c>
      <c r="BG30" t="s">
        <v>2</v>
      </c>
      <c r="BH30">
        <v>0</v>
      </c>
      <c r="BI30">
        <v>1</v>
      </c>
      <c r="BJ30" t="s">
        <v>22</v>
      </c>
      <c r="BM30">
        <v>15001</v>
      </c>
      <c r="BN30">
        <v>0</v>
      </c>
      <c r="BO30" t="s">
        <v>30</v>
      </c>
      <c r="BP30">
        <v>1</v>
      </c>
      <c r="BQ30">
        <v>2</v>
      </c>
      <c r="BR30">
        <v>0</v>
      </c>
      <c r="BS30">
        <v>59.58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2</v>
      </c>
      <c r="BZ30">
        <v>100</v>
      </c>
      <c r="CA30">
        <v>49</v>
      </c>
      <c r="CB30" t="s">
        <v>2</v>
      </c>
      <c r="CE30">
        <v>0</v>
      </c>
      <c r="CF30">
        <v>0</v>
      </c>
      <c r="CG30">
        <v>0</v>
      </c>
      <c r="CM30">
        <v>0</v>
      </c>
      <c r="CN30" t="s">
        <v>508</v>
      </c>
      <c r="CO30">
        <v>0</v>
      </c>
      <c r="CP30">
        <f>(P30+Q30+S30)</f>
        <v>1523.29</v>
      </c>
      <c r="CQ30">
        <f>AC30*BC30</f>
        <v>0</v>
      </c>
      <c r="CR30">
        <f>AD30*BB30</f>
        <v>5.25</v>
      </c>
      <c r="CS30">
        <f t="shared" si="22"/>
        <v>1.1299999999999999</v>
      </c>
      <c r="CT30">
        <f t="shared" si="22"/>
        <v>242.4</v>
      </c>
      <c r="CU30">
        <f t="shared" si="22"/>
        <v>0</v>
      </c>
      <c r="CV30">
        <f t="shared" si="22"/>
        <v>29.669999999999998</v>
      </c>
      <c r="CW30">
        <f t="shared" si="22"/>
        <v>9.1999999999999998E-2</v>
      </c>
      <c r="CX30">
        <f t="shared" si="22"/>
        <v>0</v>
      </c>
      <c r="CY30">
        <f>(((S30+R30)*AT30)/100)</f>
        <v>1497.95</v>
      </c>
      <c r="CZ30">
        <f>(((S30+R30)*AU30)/100)</f>
        <v>733.99549999999999</v>
      </c>
      <c r="DC30" t="s">
        <v>2</v>
      </c>
      <c r="DD30" t="s">
        <v>23</v>
      </c>
      <c r="DE30" t="s">
        <v>24</v>
      </c>
      <c r="DF30" t="s">
        <v>24</v>
      </c>
      <c r="DG30" t="s">
        <v>24</v>
      </c>
      <c r="DH30" t="s">
        <v>2</v>
      </c>
      <c r="DI30" t="s">
        <v>24</v>
      </c>
      <c r="DJ30" t="s">
        <v>24</v>
      </c>
      <c r="DK30" t="s">
        <v>2</v>
      </c>
      <c r="DL30" t="s">
        <v>2</v>
      </c>
      <c r="DM30" t="s">
        <v>2</v>
      </c>
      <c r="DN30">
        <v>0</v>
      </c>
      <c r="DO30">
        <v>0</v>
      </c>
      <c r="DP30">
        <v>1</v>
      </c>
      <c r="DQ30">
        <v>1</v>
      </c>
      <c r="DU30">
        <v>1005</v>
      </c>
      <c r="DV30" t="s">
        <v>21</v>
      </c>
      <c r="DW30" t="s">
        <v>21</v>
      </c>
      <c r="DX30">
        <v>100</v>
      </c>
      <c r="DZ30" t="s">
        <v>2</v>
      </c>
      <c r="EA30" t="s">
        <v>2</v>
      </c>
      <c r="EB30" t="s">
        <v>2</v>
      </c>
      <c r="EC30" t="s">
        <v>2</v>
      </c>
      <c r="ED30" t="s">
        <v>2</v>
      </c>
      <c r="EE30">
        <v>224644607</v>
      </c>
      <c r="EF30">
        <v>2</v>
      </c>
      <c r="EG30" t="s">
        <v>25</v>
      </c>
      <c r="EH30">
        <v>15</v>
      </c>
      <c r="EI30" t="s">
        <v>5</v>
      </c>
      <c r="EJ30">
        <v>1</v>
      </c>
      <c r="EK30">
        <v>15001</v>
      </c>
      <c r="EL30" t="s">
        <v>5</v>
      </c>
      <c r="EM30" t="s">
        <v>26</v>
      </c>
      <c r="EN30" t="s">
        <v>2</v>
      </c>
      <c r="EO30" t="s">
        <v>27</v>
      </c>
      <c r="EQ30">
        <v>512</v>
      </c>
      <c r="ER30">
        <v>107.67</v>
      </c>
      <c r="ES30">
        <v>0</v>
      </c>
      <c r="ET30">
        <v>2.2799999999999998</v>
      </c>
      <c r="EU30">
        <v>0.49</v>
      </c>
      <c r="EV30">
        <v>105.39</v>
      </c>
      <c r="EW30">
        <v>12.9</v>
      </c>
      <c r="EX30">
        <v>0.04</v>
      </c>
      <c r="EY30">
        <v>0</v>
      </c>
      <c r="FQ30">
        <v>0</v>
      </c>
      <c r="FR30">
        <f>ROUND(IF(AND(BH30=3,BI30=3),P30,0),2)</f>
        <v>0</v>
      </c>
      <c r="FS30">
        <v>0</v>
      </c>
      <c r="FX30">
        <v>100</v>
      </c>
      <c r="FY30">
        <v>49</v>
      </c>
      <c r="GA30" t="s">
        <v>2</v>
      </c>
      <c r="GD30">
        <v>1</v>
      </c>
      <c r="GF30">
        <v>1356011655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>ROUND(IF(AND(BH30=3,BI30=3,FS30&lt;&gt;0),P30,0),2)</f>
        <v>0</v>
      </c>
      <c r="GM30">
        <f>ROUND(O30+X30+Y30,2)+GX30</f>
        <v>3755.24</v>
      </c>
      <c r="GN30">
        <f>IF(OR(BI30=0,BI30=1),ROUND(O30+X30+Y30,2),0)</f>
        <v>3755.24</v>
      </c>
      <c r="GO30">
        <f>IF(BI30=2,ROUND(O30+X30+Y30,2),0)</f>
        <v>0</v>
      </c>
      <c r="GP30">
        <f>IF(BI30=4,ROUND(O30+X30+Y30,2)+GX30,0)</f>
        <v>0</v>
      </c>
      <c r="GR30">
        <v>0</v>
      </c>
      <c r="GS30">
        <v>3</v>
      </c>
      <c r="GT30">
        <v>0</v>
      </c>
      <c r="GU30" t="s">
        <v>23</v>
      </c>
      <c r="GV30">
        <f>ROUND(((GT30*ROUND(2,7))),2)</f>
        <v>0</v>
      </c>
      <c r="GW30">
        <v>1</v>
      </c>
      <c r="GX30">
        <f>ROUND(HC30*I30,2)</f>
        <v>0</v>
      </c>
      <c r="HA30">
        <v>0</v>
      </c>
      <c r="HB30">
        <v>0</v>
      </c>
      <c r="HC30">
        <f>GV30*GW30</f>
        <v>0</v>
      </c>
      <c r="HE30" t="s">
        <v>2</v>
      </c>
      <c r="HF30" t="s">
        <v>2</v>
      </c>
      <c r="HI30">
        <f>ROUND(R30*BS30,0)</f>
        <v>414</v>
      </c>
      <c r="HJ30">
        <f>ROUND(S30*BA30,0)</f>
        <v>88834</v>
      </c>
      <c r="HK30">
        <f>ROUND((((HJ30+HI30)*AT30)/100),0)</f>
        <v>89248</v>
      </c>
      <c r="HL30">
        <f>ROUND((((HJ30+HI30)*AU30)/100),0)</f>
        <v>43732</v>
      </c>
      <c r="HM30" t="s">
        <v>2</v>
      </c>
      <c r="HN30" t="s">
        <v>28</v>
      </c>
      <c r="HO30" t="s">
        <v>29</v>
      </c>
      <c r="HP30" t="s">
        <v>5</v>
      </c>
      <c r="HQ30" t="s">
        <v>5</v>
      </c>
      <c r="IK30">
        <v>0</v>
      </c>
    </row>
    <row r="31" spans="1:255" x14ac:dyDescent="0.2">
      <c r="A31" s="2">
        <v>17</v>
      </c>
      <c r="B31" s="2">
        <v>1</v>
      </c>
      <c r="C31" s="2"/>
      <c r="D31" s="2"/>
      <c r="E31" s="2" t="s">
        <v>31</v>
      </c>
      <c r="F31" s="2" t="s">
        <v>32</v>
      </c>
      <c r="G31" s="2" t="s">
        <v>33</v>
      </c>
      <c r="H31" s="2" t="s">
        <v>34</v>
      </c>
      <c r="I31" s="2">
        <f>ROUND(ROUND(184.53*2,4),7)</f>
        <v>369.06</v>
      </c>
      <c r="J31" s="2">
        <v>0</v>
      </c>
      <c r="K31" s="2">
        <f>ROUND(ROUND(184.53*2,4),7)</f>
        <v>369.06</v>
      </c>
      <c r="L31" s="2"/>
      <c r="M31" s="2"/>
      <c r="N31" s="2"/>
      <c r="O31" s="2">
        <f>ROUND(CP31,2)</f>
        <v>13954.16</v>
      </c>
      <c r="P31" s="2">
        <f>ROUND(CQ31*I31,2)</f>
        <v>13954.16</v>
      </c>
      <c r="Q31" s="2">
        <f>ROUND(CR31*I31,2)</f>
        <v>0</v>
      </c>
      <c r="R31" s="2">
        <f>ROUND(CS31*I31,2)</f>
        <v>0</v>
      </c>
      <c r="S31" s="2">
        <f>ROUND(CT31*I31,2)</f>
        <v>0</v>
      </c>
      <c r="T31" s="2">
        <f>ROUND(CU31*I31,2)</f>
        <v>0</v>
      </c>
      <c r="U31" s="2">
        <f>CV31*I31</f>
        <v>0</v>
      </c>
      <c r="V31" s="2">
        <f>CW31*I31</f>
        <v>0</v>
      </c>
      <c r="W31" s="2">
        <f>ROUND(CX31*I31,2)</f>
        <v>0</v>
      </c>
      <c r="X31" s="2">
        <f t="shared" si="21"/>
        <v>0</v>
      </c>
      <c r="Y31" s="2">
        <f t="shared" si="21"/>
        <v>0</v>
      </c>
      <c r="Z31" s="2"/>
      <c r="AA31" s="2">
        <v>224801565</v>
      </c>
      <c r="AB31" s="2">
        <f>ROUND((AC31+AD31+AF31),2)</f>
        <v>37.81</v>
      </c>
      <c r="AC31" s="2">
        <f>ROUND((ES31),2)</f>
        <v>37.81</v>
      </c>
      <c r="AD31" s="2">
        <f>ROUND((((ET31)-(EU31))+AE31),2)</f>
        <v>0</v>
      </c>
      <c r="AE31" s="2">
        <f>ROUND((EU31),2)</f>
        <v>0</v>
      </c>
      <c r="AF31" s="2">
        <f>ROUND((EV31),2)</f>
        <v>0</v>
      </c>
      <c r="AG31" s="2">
        <f>ROUND((AP31),2)</f>
        <v>0</v>
      </c>
      <c r="AH31" s="2">
        <f>(EW31)</f>
        <v>0</v>
      </c>
      <c r="AI31" s="2">
        <f>(EX31)</f>
        <v>0</v>
      </c>
      <c r="AJ31" s="2">
        <f>(AS31)</f>
        <v>0</v>
      </c>
      <c r="AK31" s="2">
        <v>37.81</v>
      </c>
      <c r="AL31" s="2">
        <v>37.81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2</v>
      </c>
      <c r="BE31" s="2" t="s">
        <v>2</v>
      </c>
      <c r="BF31" s="2" t="s">
        <v>2</v>
      </c>
      <c r="BG31" s="2" t="s">
        <v>2</v>
      </c>
      <c r="BH31" s="2">
        <v>3</v>
      </c>
      <c r="BI31" s="2">
        <v>1</v>
      </c>
      <c r="BJ31" s="2" t="s">
        <v>35</v>
      </c>
      <c r="BK31" s="2"/>
      <c r="BL31" s="2"/>
      <c r="BM31" s="2">
        <v>500001</v>
      </c>
      <c r="BN31" s="2">
        <v>0</v>
      </c>
      <c r="BO31" s="2" t="s">
        <v>2</v>
      </c>
      <c r="BP31" s="2">
        <v>0</v>
      </c>
      <c r="BQ31" s="2">
        <v>8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2</v>
      </c>
      <c r="BZ31" s="2">
        <v>0</v>
      </c>
      <c r="CA31" s="2">
        <v>0</v>
      </c>
      <c r="CB31" s="2" t="s">
        <v>2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2</v>
      </c>
      <c r="CO31" s="2">
        <v>0</v>
      </c>
      <c r="CP31" s="2">
        <f>(P31+Q31+S31)</f>
        <v>13954.16</v>
      </c>
      <c r="CQ31" s="2">
        <f>AC31*BC31</f>
        <v>37.81</v>
      </c>
      <c r="CR31" s="2">
        <f>AD31*BB31</f>
        <v>0</v>
      </c>
      <c r="CS31" s="2">
        <f t="shared" si="22"/>
        <v>0</v>
      </c>
      <c r="CT31" s="2">
        <f t="shared" si="22"/>
        <v>0</v>
      </c>
      <c r="CU31" s="2">
        <f t="shared" si="22"/>
        <v>0</v>
      </c>
      <c r="CV31" s="2">
        <f t="shared" si="22"/>
        <v>0</v>
      </c>
      <c r="CW31" s="2">
        <f t="shared" si="22"/>
        <v>0</v>
      </c>
      <c r="CX31" s="2">
        <f t="shared" si="22"/>
        <v>0</v>
      </c>
      <c r="CY31" s="2">
        <f>(((S31+R31)*AT31)/100)</f>
        <v>0</v>
      </c>
      <c r="CZ31" s="2">
        <f>(((S31+R31)*AU31)/100)</f>
        <v>0</v>
      </c>
      <c r="DA31" s="2"/>
      <c r="DB31" s="2"/>
      <c r="DC31" s="2" t="s">
        <v>2</v>
      </c>
      <c r="DD31" s="2" t="s">
        <v>2</v>
      </c>
      <c r="DE31" s="2" t="s">
        <v>2</v>
      </c>
      <c r="DF31" s="2" t="s">
        <v>2</v>
      </c>
      <c r="DG31" s="2" t="s">
        <v>2</v>
      </c>
      <c r="DH31" s="2" t="s">
        <v>2</v>
      </c>
      <c r="DI31" s="2" t="s">
        <v>2</v>
      </c>
      <c r="DJ31" s="2" t="s">
        <v>2</v>
      </c>
      <c r="DK31" s="2" t="s">
        <v>2</v>
      </c>
      <c r="DL31" s="2" t="s">
        <v>2</v>
      </c>
      <c r="DM31" s="2" t="s">
        <v>2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1009</v>
      </c>
      <c r="DV31" s="2" t="s">
        <v>34</v>
      </c>
      <c r="DW31" s="2" t="s">
        <v>34</v>
      </c>
      <c r="DX31" s="2">
        <v>1</v>
      </c>
      <c r="DY31" s="2"/>
      <c r="DZ31" s="2" t="s">
        <v>2</v>
      </c>
      <c r="EA31" s="2" t="s">
        <v>2</v>
      </c>
      <c r="EB31" s="2" t="s">
        <v>2</v>
      </c>
      <c r="EC31" s="2" t="s">
        <v>2</v>
      </c>
      <c r="ED31" s="2" t="s">
        <v>2</v>
      </c>
      <c r="EE31" s="2">
        <v>224644514</v>
      </c>
      <c r="EF31" s="2">
        <v>8</v>
      </c>
      <c r="EG31" s="2" t="s">
        <v>36</v>
      </c>
      <c r="EH31" s="2">
        <v>0</v>
      </c>
      <c r="EI31" s="2" t="s">
        <v>2</v>
      </c>
      <c r="EJ31" s="2">
        <v>1</v>
      </c>
      <c r="EK31" s="2">
        <v>500001</v>
      </c>
      <c r="EL31" s="2" t="s">
        <v>37</v>
      </c>
      <c r="EM31" s="2" t="s">
        <v>38</v>
      </c>
      <c r="EN31" s="2" t="s">
        <v>2</v>
      </c>
      <c r="EO31" s="2" t="s">
        <v>2</v>
      </c>
      <c r="EP31" s="2"/>
      <c r="EQ31" s="2">
        <v>0</v>
      </c>
      <c r="ER31" s="2">
        <v>37.81</v>
      </c>
      <c r="ES31" s="2">
        <v>37.81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>ROUND(IF(AND(BH31=3,BI31=3),P31,0),2)</f>
        <v>0</v>
      </c>
      <c r="FS31" s="2">
        <v>0</v>
      </c>
      <c r="FT31" s="2"/>
      <c r="FU31" s="2"/>
      <c r="FV31" s="2"/>
      <c r="FW31" s="2"/>
      <c r="FX31" s="2">
        <v>0</v>
      </c>
      <c r="FY31" s="2">
        <v>0</v>
      </c>
      <c r="FZ31" s="2"/>
      <c r="GA31" s="2" t="s">
        <v>2</v>
      </c>
      <c r="GB31" s="2"/>
      <c r="GC31" s="2"/>
      <c r="GD31" s="2">
        <v>1</v>
      </c>
      <c r="GE31" s="2"/>
      <c r="GF31" s="2">
        <v>1404178691</v>
      </c>
      <c r="GG31" s="2">
        <v>2</v>
      </c>
      <c r="GH31" s="2">
        <v>1</v>
      </c>
      <c r="GI31" s="2">
        <v>4</v>
      </c>
      <c r="GJ31" s="2">
        <v>0</v>
      </c>
      <c r="GK31" s="2">
        <v>0</v>
      </c>
      <c r="GL31" s="2">
        <f>ROUND(IF(AND(BH31=3,BI31=3,FS31&lt;&gt;0),P31,0),2)</f>
        <v>0</v>
      </c>
      <c r="GM31" s="2">
        <f>ROUND(O31+X31+Y31,2)+GX31</f>
        <v>13954.16</v>
      </c>
      <c r="GN31" s="2">
        <f>IF(OR(BI31=0,BI31=1),ROUND(O31+X31+Y31,2),0)</f>
        <v>13954.16</v>
      </c>
      <c r="GO31" s="2">
        <f>IF(BI31=2,ROUND(O31+X31+Y31,2),0)</f>
        <v>0</v>
      </c>
      <c r="GP31" s="2">
        <f>IF(BI31=4,ROUND(O31+X31+Y31,2)+GX31,0)</f>
        <v>0</v>
      </c>
      <c r="GQ31" s="2"/>
      <c r="GR31" s="2">
        <v>0</v>
      </c>
      <c r="GS31" s="2">
        <v>3</v>
      </c>
      <c r="GT31" s="2">
        <v>0</v>
      </c>
      <c r="GU31" s="2" t="s">
        <v>2</v>
      </c>
      <c r="GV31" s="2">
        <f>ROUND((GT31),2)</f>
        <v>0</v>
      </c>
      <c r="GW31" s="2">
        <v>1</v>
      </c>
      <c r="GX31" s="2">
        <f>ROUND(HC31*I31,2)</f>
        <v>0</v>
      </c>
      <c r="GY31" s="2"/>
      <c r="GZ31" s="2"/>
      <c r="HA31" s="2">
        <v>0</v>
      </c>
      <c r="HB31" s="2">
        <v>0</v>
      </c>
      <c r="HC31" s="2">
        <f>GV31*GW31</f>
        <v>0</v>
      </c>
      <c r="HD31" s="2"/>
      <c r="HE31" s="2" t="s">
        <v>2</v>
      </c>
      <c r="HF31" s="2" t="s">
        <v>2</v>
      </c>
      <c r="HG31" s="2"/>
      <c r="HH31" s="2"/>
      <c r="HI31" s="2">
        <f>ROUND(R31*BS31,0)</f>
        <v>0</v>
      </c>
      <c r="HJ31" s="2">
        <f>ROUND(S31*BA31,0)</f>
        <v>0</v>
      </c>
      <c r="HK31" s="2">
        <f>ROUND((((HJ31+HI31)*AT31)/100),0)</f>
        <v>0</v>
      </c>
      <c r="HL31" s="2">
        <f>ROUND((((HJ31+HI31)*AU31)/100),0)</f>
        <v>0</v>
      </c>
      <c r="HM31" s="2" t="s">
        <v>2</v>
      </c>
      <c r="HN31" s="2" t="s">
        <v>2</v>
      </c>
      <c r="HO31" s="2" t="s">
        <v>2</v>
      </c>
      <c r="HP31" s="2" t="s">
        <v>2</v>
      </c>
      <c r="HQ31" s="2" t="s">
        <v>2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E32" t="s">
        <v>31</v>
      </c>
      <c r="F32" t="s">
        <v>32</v>
      </c>
      <c r="G32" t="s">
        <v>33</v>
      </c>
      <c r="H32" t="s">
        <v>34</v>
      </c>
      <c r="I32">
        <f>ROUND(ROUND(184.53*2,4),7)</f>
        <v>369.06</v>
      </c>
      <c r="J32">
        <v>0</v>
      </c>
      <c r="K32">
        <f>ROUND(ROUND(184.53*2,4),7)</f>
        <v>369.06</v>
      </c>
      <c r="O32">
        <f>ROUND(CP32,2)</f>
        <v>13954.16</v>
      </c>
      <c r="P32">
        <f>ROUND(CQ32*I32,2)</f>
        <v>13954.16</v>
      </c>
      <c r="Q32">
        <f>ROUND(CR32*I32,2)</f>
        <v>0</v>
      </c>
      <c r="R32">
        <f>ROUND(CS32*I32,2)</f>
        <v>0</v>
      </c>
      <c r="S32">
        <f>ROUND(CT32*I32,2)</f>
        <v>0</v>
      </c>
      <c r="T32">
        <f>ROUND(CU32*I32,2)</f>
        <v>0</v>
      </c>
      <c r="U32">
        <f>CV32*I32</f>
        <v>0</v>
      </c>
      <c r="V32">
        <f>CW32*I32</f>
        <v>0</v>
      </c>
      <c r="W32">
        <f>ROUND(CX32*I32,2)</f>
        <v>0</v>
      </c>
      <c r="X32">
        <f t="shared" si="21"/>
        <v>0</v>
      </c>
      <c r="Y32">
        <f t="shared" si="21"/>
        <v>0</v>
      </c>
      <c r="AA32">
        <v>224801557</v>
      </c>
      <c r="AB32">
        <f>ROUND((AC32+AD32+AF32),2)</f>
        <v>37.81</v>
      </c>
      <c r="AC32">
        <f>ROUND((ES32),2)</f>
        <v>37.81</v>
      </c>
      <c r="AD32">
        <f>ROUND((((ET32)-(EU32))+AE32),2)</f>
        <v>0</v>
      </c>
      <c r="AE32">
        <f>ROUND((EU32),2)</f>
        <v>0</v>
      </c>
      <c r="AF32">
        <f>ROUND((EV32),2)</f>
        <v>0</v>
      </c>
      <c r="AG32">
        <f>ROUND((AP32),2)</f>
        <v>0</v>
      </c>
      <c r="AH32">
        <f>(EW32)</f>
        <v>0</v>
      </c>
      <c r="AI32">
        <f>(EX32)</f>
        <v>0</v>
      </c>
      <c r="AJ32">
        <f>(AS32)</f>
        <v>0</v>
      </c>
      <c r="AK32">
        <v>37.81</v>
      </c>
      <c r="AL32">
        <v>37.81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2</v>
      </c>
      <c r="BE32" t="s">
        <v>2</v>
      </c>
      <c r="BF32" t="s">
        <v>2</v>
      </c>
      <c r="BG32" t="s">
        <v>2</v>
      </c>
      <c r="BH32">
        <v>3</v>
      </c>
      <c r="BI32">
        <v>1</v>
      </c>
      <c r="BJ32" t="s">
        <v>35</v>
      </c>
      <c r="BM32">
        <v>500001</v>
      </c>
      <c r="BN32">
        <v>0</v>
      </c>
      <c r="BO32" t="s">
        <v>39</v>
      </c>
      <c r="BP32">
        <v>1</v>
      </c>
      <c r="BQ32">
        <v>8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2</v>
      </c>
      <c r="BZ32">
        <v>0</v>
      </c>
      <c r="CA32">
        <v>0</v>
      </c>
      <c r="CB32" t="s">
        <v>2</v>
      </c>
      <c r="CE32">
        <v>0</v>
      </c>
      <c r="CF32">
        <v>0</v>
      </c>
      <c r="CG32">
        <v>0</v>
      </c>
      <c r="CM32">
        <v>0</v>
      </c>
      <c r="CN32" t="s">
        <v>2</v>
      </c>
      <c r="CO32">
        <v>0</v>
      </c>
      <c r="CP32">
        <f>(P32+Q32+S32)</f>
        <v>13954.16</v>
      </c>
      <c r="CQ32">
        <f>AC32*BC32</f>
        <v>37.81</v>
      </c>
      <c r="CR32">
        <f>AD32*BB32</f>
        <v>0</v>
      </c>
      <c r="CS32">
        <f t="shared" si="22"/>
        <v>0</v>
      </c>
      <c r="CT32">
        <f t="shared" si="22"/>
        <v>0</v>
      </c>
      <c r="CU32">
        <f t="shared" si="22"/>
        <v>0</v>
      </c>
      <c r="CV32">
        <f t="shared" si="22"/>
        <v>0</v>
      </c>
      <c r="CW32">
        <f t="shared" si="22"/>
        <v>0</v>
      </c>
      <c r="CX32">
        <f t="shared" si="22"/>
        <v>0</v>
      </c>
      <c r="CY32">
        <f>(((S32+R32)*AT32)/100)</f>
        <v>0</v>
      </c>
      <c r="CZ32">
        <f>(((S32+R32)*AU32)/100)</f>
        <v>0</v>
      </c>
      <c r="DC32" t="s">
        <v>2</v>
      </c>
      <c r="DD32" t="s">
        <v>2</v>
      </c>
      <c r="DE32" t="s">
        <v>2</v>
      </c>
      <c r="DF32" t="s">
        <v>2</v>
      </c>
      <c r="DG32" t="s">
        <v>2</v>
      </c>
      <c r="DH32" t="s">
        <v>2</v>
      </c>
      <c r="DI32" t="s">
        <v>2</v>
      </c>
      <c r="DJ32" t="s">
        <v>2</v>
      </c>
      <c r="DK32" t="s">
        <v>2</v>
      </c>
      <c r="DL32" t="s">
        <v>2</v>
      </c>
      <c r="DM32" t="s">
        <v>2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34</v>
      </c>
      <c r="DW32" t="s">
        <v>34</v>
      </c>
      <c r="DX32">
        <v>1</v>
      </c>
      <c r="DZ32" t="s">
        <v>2</v>
      </c>
      <c r="EA32" t="s">
        <v>2</v>
      </c>
      <c r="EB32" t="s">
        <v>2</v>
      </c>
      <c r="EC32" t="s">
        <v>2</v>
      </c>
      <c r="ED32" t="s">
        <v>2</v>
      </c>
      <c r="EE32">
        <v>224644514</v>
      </c>
      <c r="EF32">
        <v>8</v>
      </c>
      <c r="EG32" t="s">
        <v>36</v>
      </c>
      <c r="EH32">
        <v>0</v>
      </c>
      <c r="EI32" t="s">
        <v>2</v>
      </c>
      <c r="EJ32">
        <v>1</v>
      </c>
      <c r="EK32">
        <v>500001</v>
      </c>
      <c r="EL32" t="s">
        <v>37</v>
      </c>
      <c r="EM32" t="s">
        <v>38</v>
      </c>
      <c r="EN32" t="s">
        <v>2</v>
      </c>
      <c r="EO32" t="s">
        <v>2</v>
      </c>
      <c r="EQ32">
        <v>0</v>
      </c>
      <c r="ER32">
        <v>37.81</v>
      </c>
      <c r="ES32">
        <v>37.81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>ROUND(IF(AND(BH32=3,BI32=3),P32,0),2)</f>
        <v>0</v>
      </c>
      <c r="FS32">
        <v>0</v>
      </c>
      <c r="FX32">
        <v>0</v>
      </c>
      <c r="FY32">
        <v>0</v>
      </c>
      <c r="GA32" t="s">
        <v>2</v>
      </c>
      <c r="GD32">
        <v>1</v>
      </c>
      <c r="GF32">
        <v>1404178691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>ROUND(IF(AND(BH32=3,BI32=3,FS32&lt;&gt;0),P32,0),2)</f>
        <v>0</v>
      </c>
      <c r="GM32">
        <f>ROUND(O32+X32+Y32,2)+GX32</f>
        <v>13954.16</v>
      </c>
      <c r="GN32">
        <f>IF(OR(BI32=0,BI32=1),ROUND(O32+X32+Y32,2),0)</f>
        <v>13954.16</v>
      </c>
      <c r="GO32">
        <f>IF(BI32=2,ROUND(O32+X32+Y32,2),0)</f>
        <v>0</v>
      </c>
      <c r="GP32">
        <f>IF(BI32=4,ROUND(O32+X32+Y32,2)+GX32,0)</f>
        <v>0</v>
      </c>
      <c r="GR32">
        <v>0</v>
      </c>
      <c r="GS32">
        <v>3</v>
      </c>
      <c r="GT32">
        <v>0</v>
      </c>
      <c r="GU32" t="s">
        <v>2</v>
      </c>
      <c r="GV32">
        <f>ROUND((GT32),2)</f>
        <v>0</v>
      </c>
      <c r="GW32">
        <v>1</v>
      </c>
      <c r="GX32">
        <f>ROUND(HC32*I32,2)</f>
        <v>0</v>
      </c>
      <c r="HA32">
        <v>0</v>
      </c>
      <c r="HB32">
        <v>0</v>
      </c>
      <c r="HC32">
        <f>GV32*GW32</f>
        <v>0</v>
      </c>
      <c r="HE32" t="s">
        <v>2</v>
      </c>
      <c r="HF32" t="s">
        <v>2</v>
      </c>
      <c r="HI32">
        <f>ROUND(R32*BS32,0)</f>
        <v>0</v>
      </c>
      <c r="HJ32">
        <f>ROUND(S32*BA32,0)</f>
        <v>0</v>
      </c>
      <c r="HK32">
        <f>ROUND((((HJ32+HI32)*AT32)/100),0)</f>
        <v>0</v>
      </c>
      <c r="HL32">
        <f>ROUND((((HJ32+HI32)*AU32)/100),0)</f>
        <v>0</v>
      </c>
      <c r="HM32" t="s">
        <v>2</v>
      </c>
      <c r="HN32" t="s">
        <v>2</v>
      </c>
      <c r="HO32" t="s">
        <v>2</v>
      </c>
      <c r="HP32" t="s">
        <v>2</v>
      </c>
      <c r="HQ32" t="s">
        <v>2</v>
      </c>
      <c r="IK32">
        <v>0</v>
      </c>
    </row>
    <row r="33" spans="1:255" x14ac:dyDescent="0.2">
      <c r="A33" s="2">
        <v>19</v>
      </c>
      <c r="B33" s="2">
        <v>1</v>
      </c>
      <c r="C33" s="2"/>
      <c r="D33" s="2"/>
      <c r="E33" s="2"/>
      <c r="F33" s="2" t="s">
        <v>2</v>
      </c>
      <c r="G33" s="2" t="s">
        <v>40</v>
      </c>
      <c r="H33" s="2" t="s">
        <v>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>
        <v>1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 s="2">
        <v>17</v>
      </c>
      <c r="B34" s="2">
        <v>1</v>
      </c>
      <c r="C34" s="2">
        <f>ROW(SmtRes!A16)</f>
        <v>16</v>
      </c>
      <c r="D34" s="2">
        <f>ROW(EtalonRes!A18)</f>
        <v>18</v>
      </c>
      <c r="E34" s="2" t="s">
        <v>41</v>
      </c>
      <c r="F34" s="2" t="s">
        <v>42</v>
      </c>
      <c r="G34" s="2" t="s">
        <v>43</v>
      </c>
      <c r="H34" s="2" t="s">
        <v>21</v>
      </c>
      <c r="I34" s="2">
        <f>ROUND(ROUND((3792.24+130)/100,4),7)</f>
        <v>39.2224</v>
      </c>
      <c r="J34" s="2">
        <v>0</v>
      </c>
      <c r="K34" s="2">
        <f>ROUND(ROUND((3792.24+130)/100,4),7)</f>
        <v>39.2224</v>
      </c>
      <c r="L34" s="2"/>
      <c r="M34" s="2"/>
      <c r="N34" s="2"/>
      <c r="O34" s="2">
        <f t="shared" ref="O34:O39" si="23">ROUND(CP34,2)</f>
        <v>79896.820000000007</v>
      </c>
      <c r="P34" s="2">
        <f t="shared" ref="P34:P39" si="24">ROUND(CQ34*I34,2)</f>
        <v>44337</v>
      </c>
      <c r="Q34" s="2">
        <f t="shared" ref="Q34:Q39" si="25">ROUND(CR34*I34,2)</f>
        <v>4184.25</v>
      </c>
      <c r="R34" s="2">
        <f t="shared" ref="R34:R39" si="26">ROUND(CS34*I34,2)</f>
        <v>2400.41</v>
      </c>
      <c r="S34" s="2">
        <f t="shared" ref="S34:S39" si="27">ROUND(CT34*I34,2)</f>
        <v>31375.57</v>
      </c>
      <c r="T34" s="2">
        <f t="shared" ref="T34:T39" si="28">ROUND(CU34*I34,2)</f>
        <v>0</v>
      </c>
      <c r="U34" s="2">
        <f t="shared" ref="U34:U39" si="29">CV34*I34</f>
        <v>3337.8262399999999</v>
      </c>
      <c r="V34" s="2">
        <f t="shared" ref="V34:V39" si="30">CW34*I34</f>
        <v>249.88591039999997</v>
      </c>
      <c r="W34" s="2">
        <f t="shared" ref="W34:W39" si="31">ROUND(CX34*I34,2)</f>
        <v>0</v>
      </c>
      <c r="X34" s="2">
        <f t="shared" ref="X34:Y39" si="32">ROUND(CY34,2)</f>
        <v>33775.980000000003</v>
      </c>
      <c r="Y34" s="2">
        <f t="shared" si="32"/>
        <v>16550.23</v>
      </c>
      <c r="Z34" s="2"/>
      <c r="AA34" s="2">
        <v>224801565</v>
      </c>
      <c r="AB34" s="2">
        <f t="shared" ref="AB34:AB39" si="33">ROUND((AC34+AD34+AF34),2)</f>
        <v>2037.02</v>
      </c>
      <c r="AC34" s="2">
        <f t="shared" ref="AC34:AC39" si="34">ROUND((ES34),2)</f>
        <v>1130.4000000000001</v>
      </c>
      <c r="AD34" s="2">
        <f>ROUND(((((ET34*ROUND(1.15,7)))-((EU34*ROUND(1.15,7))))+AE34),2)</f>
        <v>106.68</v>
      </c>
      <c r="AE34" s="2">
        <f>ROUND(((EU34*ROUND(1.15,7))),2)</f>
        <v>61.2</v>
      </c>
      <c r="AF34" s="2">
        <f>ROUND(((EV34*ROUND(1.15,7))),2)</f>
        <v>799.94</v>
      </c>
      <c r="AG34" s="2">
        <f t="shared" ref="AG34:AG39" si="35">ROUND((AP34),2)</f>
        <v>0</v>
      </c>
      <c r="AH34" s="2">
        <f>((EW34*ROUND(1.15,7)))</f>
        <v>85.1</v>
      </c>
      <c r="AI34" s="2">
        <f>((EX34*ROUND(1.15,7)))</f>
        <v>6.3709999999999996</v>
      </c>
      <c r="AJ34" s="2">
        <f t="shared" ref="AJ34:AJ39" si="36">(AS34)</f>
        <v>0</v>
      </c>
      <c r="AK34" s="2">
        <v>1918.77</v>
      </c>
      <c r="AL34" s="2">
        <v>1130.4000000000001</v>
      </c>
      <c r="AM34" s="2">
        <v>92.77</v>
      </c>
      <c r="AN34" s="2">
        <v>53.22</v>
      </c>
      <c r="AO34" s="2">
        <v>695.6</v>
      </c>
      <c r="AP34" s="2">
        <v>0</v>
      </c>
      <c r="AQ34" s="2">
        <v>74</v>
      </c>
      <c r="AR34" s="2">
        <v>5.54</v>
      </c>
      <c r="AS34" s="2">
        <v>0</v>
      </c>
      <c r="AT34" s="2">
        <v>100</v>
      </c>
      <c r="AU34" s="2">
        <v>49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2</v>
      </c>
      <c r="BE34" s="2" t="s">
        <v>2</v>
      </c>
      <c r="BF34" s="2" t="s">
        <v>2</v>
      </c>
      <c r="BG34" s="2" t="s">
        <v>2</v>
      </c>
      <c r="BH34" s="2">
        <v>0</v>
      </c>
      <c r="BI34" s="2">
        <v>1</v>
      </c>
      <c r="BJ34" s="2" t="s">
        <v>44</v>
      </c>
      <c r="BK34" s="2"/>
      <c r="BL34" s="2"/>
      <c r="BM34" s="2">
        <v>15001</v>
      </c>
      <c r="BN34" s="2">
        <v>0</v>
      </c>
      <c r="BO34" s="2" t="s">
        <v>2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2</v>
      </c>
      <c r="BZ34" s="2">
        <v>100</v>
      </c>
      <c r="CA34" s="2">
        <v>49</v>
      </c>
      <c r="CB34" s="2" t="s">
        <v>2</v>
      </c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508</v>
      </c>
      <c r="CO34" s="2">
        <v>0</v>
      </c>
      <c r="CP34" s="2">
        <f t="shared" ref="CP34:CP39" si="37">(P34+Q34+S34)</f>
        <v>79896.820000000007</v>
      </c>
      <c r="CQ34" s="2">
        <f t="shared" ref="CQ34:CQ39" si="38">AC34*BC34</f>
        <v>1130.4000000000001</v>
      </c>
      <c r="CR34" s="2">
        <f t="shared" ref="CR34:CR39" si="39">AD34*BB34</f>
        <v>106.68</v>
      </c>
      <c r="CS34" s="2">
        <f t="shared" ref="CS34:CX39" si="40">AE34</f>
        <v>61.2</v>
      </c>
      <c r="CT34" s="2">
        <f t="shared" si="40"/>
        <v>799.94</v>
      </c>
      <c r="CU34" s="2">
        <f t="shared" si="40"/>
        <v>0</v>
      </c>
      <c r="CV34" s="2">
        <f t="shared" si="40"/>
        <v>85.1</v>
      </c>
      <c r="CW34" s="2">
        <f t="shared" si="40"/>
        <v>6.3709999999999996</v>
      </c>
      <c r="CX34" s="2">
        <f t="shared" si="40"/>
        <v>0</v>
      </c>
      <c r="CY34" s="2">
        <f t="shared" ref="CY34:CY39" si="41">(((S34+R34)*AT34)/100)</f>
        <v>33775.979999999996</v>
      </c>
      <c r="CZ34" s="2">
        <f t="shared" ref="CZ34:CZ39" si="42">(((S34+R34)*AU34)/100)</f>
        <v>16550.230199999998</v>
      </c>
      <c r="DA34" s="2"/>
      <c r="DB34" s="2"/>
      <c r="DC34" s="2" t="s">
        <v>2</v>
      </c>
      <c r="DD34" s="2" t="s">
        <v>2</v>
      </c>
      <c r="DE34" s="2" t="s">
        <v>45</v>
      </c>
      <c r="DF34" s="2" t="s">
        <v>45</v>
      </c>
      <c r="DG34" s="2" t="s">
        <v>45</v>
      </c>
      <c r="DH34" s="2" t="s">
        <v>2</v>
      </c>
      <c r="DI34" s="2" t="s">
        <v>45</v>
      </c>
      <c r="DJ34" s="2" t="s">
        <v>45</v>
      </c>
      <c r="DK34" s="2" t="s">
        <v>2</v>
      </c>
      <c r="DL34" s="2" t="s">
        <v>2</v>
      </c>
      <c r="DM34" s="2" t="s">
        <v>2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1005</v>
      </c>
      <c r="DV34" s="2" t="s">
        <v>21</v>
      </c>
      <c r="DW34" s="2" t="s">
        <v>21</v>
      </c>
      <c r="DX34" s="2">
        <v>100</v>
      </c>
      <c r="DY34" s="2"/>
      <c r="DZ34" s="2" t="s">
        <v>2</v>
      </c>
      <c r="EA34" s="2" t="s">
        <v>2</v>
      </c>
      <c r="EB34" s="2" t="s">
        <v>2</v>
      </c>
      <c r="EC34" s="2" t="s">
        <v>2</v>
      </c>
      <c r="ED34" s="2" t="s">
        <v>2</v>
      </c>
      <c r="EE34" s="2">
        <v>224644607</v>
      </c>
      <c r="EF34" s="2">
        <v>2</v>
      </c>
      <c r="EG34" s="2" t="s">
        <v>25</v>
      </c>
      <c r="EH34" s="2">
        <v>15</v>
      </c>
      <c r="EI34" s="2" t="s">
        <v>5</v>
      </c>
      <c r="EJ34" s="2">
        <v>1</v>
      </c>
      <c r="EK34" s="2">
        <v>15001</v>
      </c>
      <c r="EL34" s="2" t="s">
        <v>5</v>
      </c>
      <c r="EM34" s="2" t="s">
        <v>26</v>
      </c>
      <c r="EN34" s="2" t="s">
        <v>2</v>
      </c>
      <c r="EO34" s="2" t="s">
        <v>27</v>
      </c>
      <c r="EP34" s="2"/>
      <c r="EQ34" s="2">
        <v>768</v>
      </c>
      <c r="ER34" s="2">
        <v>1918.77</v>
      </c>
      <c r="ES34" s="2">
        <v>1130.4000000000001</v>
      </c>
      <c r="ET34" s="2">
        <v>92.77</v>
      </c>
      <c r="EU34" s="2">
        <v>53.22</v>
      </c>
      <c r="EV34" s="2">
        <v>695.6</v>
      </c>
      <c r="EW34" s="2">
        <v>74</v>
      </c>
      <c r="EX34" s="2">
        <v>5.54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ref="FR34:FR39" si="43">ROUND(IF(AND(BH34=3,BI34=3),P34,0),2)</f>
        <v>0</v>
      </c>
      <c r="FS34" s="2">
        <v>0</v>
      </c>
      <c r="FT34" s="2"/>
      <c r="FU34" s="2"/>
      <c r="FV34" s="2"/>
      <c r="FW34" s="2"/>
      <c r="FX34" s="2">
        <v>100</v>
      </c>
      <c r="FY34" s="2">
        <v>49</v>
      </c>
      <c r="FZ34" s="2"/>
      <c r="GA34" s="2" t="s">
        <v>2</v>
      </c>
      <c r="GB34" s="2"/>
      <c r="GC34" s="2"/>
      <c r="GD34" s="2">
        <v>1</v>
      </c>
      <c r="GE34" s="2"/>
      <c r="GF34" s="2">
        <v>-1579105805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ref="GL34:GL39" si="44">ROUND(IF(AND(BH34=3,BI34=3,FS34&lt;&gt;0),P34,0),2)</f>
        <v>0</v>
      </c>
      <c r="GM34" s="2">
        <f t="shared" ref="GM34:GM39" si="45">ROUND(O34+X34+Y34,2)+GX34</f>
        <v>130223.03</v>
      </c>
      <c r="GN34" s="2">
        <f t="shared" ref="GN34:GN39" si="46">IF(OR(BI34=0,BI34=1),ROUND(O34+X34+Y34,2),0)</f>
        <v>130223.03</v>
      </c>
      <c r="GO34" s="2">
        <f t="shared" ref="GO34:GO39" si="47">IF(BI34=2,ROUND(O34+X34+Y34,2),0)</f>
        <v>0</v>
      </c>
      <c r="GP34" s="2">
        <f t="shared" ref="GP34:GP39" si="48">IF(BI34=4,ROUND(O34+X34+Y34,2)+GX34,0)</f>
        <v>0</v>
      </c>
      <c r="GQ34" s="2"/>
      <c r="GR34" s="2">
        <v>0</v>
      </c>
      <c r="GS34" s="2">
        <v>3</v>
      </c>
      <c r="GT34" s="2">
        <v>0</v>
      </c>
      <c r="GU34" s="2" t="s">
        <v>2</v>
      </c>
      <c r="GV34" s="2">
        <f t="shared" ref="GV34:GV39" si="49">ROUND((GT34),2)</f>
        <v>0</v>
      </c>
      <c r="GW34" s="2">
        <v>1</v>
      </c>
      <c r="GX34" s="2">
        <f t="shared" ref="GX34:GX39" si="50">ROUND(HC34*I34,2)</f>
        <v>0</v>
      </c>
      <c r="GY34" s="2"/>
      <c r="GZ34" s="2"/>
      <c r="HA34" s="2">
        <v>0</v>
      </c>
      <c r="HB34" s="2">
        <v>0</v>
      </c>
      <c r="HC34" s="2">
        <f t="shared" ref="HC34:HC39" si="51">GV34*GW34</f>
        <v>0</v>
      </c>
      <c r="HD34" s="2"/>
      <c r="HE34" s="2" t="s">
        <v>2</v>
      </c>
      <c r="HF34" s="2" t="s">
        <v>2</v>
      </c>
      <c r="HG34" s="2"/>
      <c r="HH34" s="2"/>
      <c r="HI34" s="2">
        <f t="shared" ref="HI34:HI39" si="52">ROUND(R34*BS34,0)</f>
        <v>2400</v>
      </c>
      <c r="HJ34" s="2">
        <f t="shared" ref="HJ34:HJ39" si="53">ROUND(S34*BA34,0)</f>
        <v>31376</v>
      </c>
      <c r="HK34" s="2">
        <f t="shared" ref="HK34:HK39" si="54">ROUND((((HJ34+HI34)*AT34)/100),0)</f>
        <v>33776</v>
      </c>
      <c r="HL34" s="2">
        <f t="shared" ref="HL34:HL39" si="55">ROUND((((HJ34+HI34)*AU34)/100),0)</f>
        <v>16550</v>
      </c>
      <c r="HM34" s="2" t="s">
        <v>2</v>
      </c>
      <c r="HN34" s="2" t="s">
        <v>28</v>
      </c>
      <c r="HO34" s="2" t="s">
        <v>29</v>
      </c>
      <c r="HP34" s="2" t="s">
        <v>5</v>
      </c>
      <c r="HQ34" s="2" t="s">
        <v>5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ROW(SmtRes!A24)</f>
        <v>24</v>
      </c>
      <c r="D35">
        <f>ROW(EtalonRes!A26)</f>
        <v>26</v>
      </c>
      <c r="E35" t="s">
        <v>41</v>
      </c>
      <c r="F35" t="s">
        <v>42</v>
      </c>
      <c r="G35" t="s">
        <v>43</v>
      </c>
      <c r="H35" t="s">
        <v>21</v>
      </c>
      <c r="I35">
        <f>ROUND(ROUND((3792.24+130)/100,4),7)</f>
        <v>39.2224</v>
      </c>
      <c r="J35">
        <v>0</v>
      </c>
      <c r="K35">
        <f>ROUND(ROUND((3792.24+130)/100,4),7)</f>
        <v>39.2224</v>
      </c>
      <c r="O35">
        <f t="shared" si="23"/>
        <v>79896.820000000007</v>
      </c>
      <c r="P35">
        <f t="shared" si="24"/>
        <v>44337</v>
      </c>
      <c r="Q35">
        <f t="shared" si="25"/>
        <v>4184.25</v>
      </c>
      <c r="R35">
        <f t="shared" si="26"/>
        <v>2400.41</v>
      </c>
      <c r="S35">
        <f t="shared" si="27"/>
        <v>31375.57</v>
      </c>
      <c r="T35">
        <f t="shared" si="28"/>
        <v>0</v>
      </c>
      <c r="U35">
        <f t="shared" si="29"/>
        <v>3337.8262399999999</v>
      </c>
      <c r="V35">
        <f t="shared" si="30"/>
        <v>249.88591039999997</v>
      </c>
      <c r="W35">
        <f t="shared" si="31"/>
        <v>0</v>
      </c>
      <c r="X35">
        <f t="shared" si="32"/>
        <v>33775.980000000003</v>
      </c>
      <c r="Y35">
        <f t="shared" si="32"/>
        <v>16550.23</v>
      </c>
      <c r="AA35">
        <v>224801557</v>
      </c>
      <c r="AB35">
        <f t="shared" si="33"/>
        <v>2037.02</v>
      </c>
      <c r="AC35">
        <f t="shared" si="34"/>
        <v>1130.4000000000001</v>
      </c>
      <c r="AD35">
        <f>ROUND(((((ET35*ROUND(1.15,7)))-((EU35*ROUND(1.15,7))))+AE35),2)</f>
        <v>106.68</v>
      </c>
      <c r="AE35">
        <f>ROUND(((EU35*ROUND(1.15,7))),2)</f>
        <v>61.2</v>
      </c>
      <c r="AF35">
        <f>ROUND(((EV35*ROUND(1.15,7))),2)</f>
        <v>799.94</v>
      </c>
      <c r="AG35">
        <f t="shared" si="35"/>
        <v>0</v>
      </c>
      <c r="AH35">
        <f>((EW35*ROUND(1.15,7)))</f>
        <v>85.1</v>
      </c>
      <c r="AI35">
        <f>((EX35*ROUND(1.15,7)))</f>
        <v>6.3709999999999996</v>
      </c>
      <c r="AJ35">
        <f t="shared" si="36"/>
        <v>0</v>
      </c>
      <c r="AK35">
        <v>1918.77</v>
      </c>
      <c r="AL35">
        <v>1130.4000000000001</v>
      </c>
      <c r="AM35">
        <v>92.77</v>
      </c>
      <c r="AN35">
        <v>53.22</v>
      </c>
      <c r="AO35">
        <v>695.6</v>
      </c>
      <c r="AP35">
        <v>0</v>
      </c>
      <c r="AQ35">
        <v>74</v>
      </c>
      <c r="AR35">
        <v>5.54</v>
      </c>
      <c r="AS35">
        <v>0</v>
      </c>
      <c r="AT35">
        <v>100</v>
      </c>
      <c r="AU35">
        <v>49</v>
      </c>
      <c r="AV35">
        <v>1</v>
      </c>
      <c r="AW35">
        <v>1</v>
      </c>
      <c r="AZ35">
        <v>1</v>
      </c>
      <c r="BA35">
        <v>59.58</v>
      </c>
      <c r="BB35">
        <v>1</v>
      </c>
      <c r="BC35">
        <v>1</v>
      </c>
      <c r="BD35" t="s">
        <v>2</v>
      </c>
      <c r="BE35" t="s">
        <v>2</v>
      </c>
      <c r="BF35" t="s">
        <v>2</v>
      </c>
      <c r="BG35" t="s">
        <v>2</v>
      </c>
      <c r="BH35">
        <v>0</v>
      </c>
      <c r="BI35">
        <v>1</v>
      </c>
      <c r="BJ35" t="s">
        <v>44</v>
      </c>
      <c r="BM35">
        <v>15001</v>
      </c>
      <c r="BN35">
        <v>0</v>
      </c>
      <c r="BO35" t="s">
        <v>30</v>
      </c>
      <c r="BP35">
        <v>1</v>
      </c>
      <c r="BQ35">
        <v>2</v>
      </c>
      <c r="BR35">
        <v>0</v>
      </c>
      <c r="BS35">
        <v>59.58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</v>
      </c>
      <c r="BZ35">
        <v>100</v>
      </c>
      <c r="CA35">
        <v>49</v>
      </c>
      <c r="CB35" t="s">
        <v>2</v>
      </c>
      <c r="CE35">
        <v>0</v>
      </c>
      <c r="CF35">
        <v>0</v>
      </c>
      <c r="CG35">
        <v>0</v>
      </c>
      <c r="CM35">
        <v>0</v>
      </c>
      <c r="CN35" t="s">
        <v>508</v>
      </c>
      <c r="CO35">
        <v>0</v>
      </c>
      <c r="CP35">
        <f t="shared" si="37"/>
        <v>79896.820000000007</v>
      </c>
      <c r="CQ35">
        <f t="shared" si="38"/>
        <v>1130.4000000000001</v>
      </c>
      <c r="CR35">
        <f t="shared" si="39"/>
        <v>106.68</v>
      </c>
      <c r="CS35">
        <f t="shared" si="40"/>
        <v>61.2</v>
      </c>
      <c r="CT35">
        <f t="shared" si="40"/>
        <v>799.94</v>
      </c>
      <c r="CU35">
        <f t="shared" si="40"/>
        <v>0</v>
      </c>
      <c r="CV35">
        <f t="shared" si="40"/>
        <v>85.1</v>
      </c>
      <c r="CW35">
        <f t="shared" si="40"/>
        <v>6.3709999999999996</v>
      </c>
      <c r="CX35">
        <f t="shared" si="40"/>
        <v>0</v>
      </c>
      <c r="CY35">
        <f t="shared" si="41"/>
        <v>33775.979999999996</v>
      </c>
      <c r="CZ35">
        <f t="shared" si="42"/>
        <v>16550.230199999998</v>
      </c>
      <c r="DC35" t="s">
        <v>2</v>
      </c>
      <c r="DD35" t="s">
        <v>2</v>
      </c>
      <c r="DE35" t="s">
        <v>45</v>
      </c>
      <c r="DF35" t="s">
        <v>45</v>
      </c>
      <c r="DG35" t="s">
        <v>45</v>
      </c>
      <c r="DH35" t="s">
        <v>2</v>
      </c>
      <c r="DI35" t="s">
        <v>45</v>
      </c>
      <c r="DJ35" t="s">
        <v>45</v>
      </c>
      <c r="DK35" t="s">
        <v>2</v>
      </c>
      <c r="DL35" t="s">
        <v>2</v>
      </c>
      <c r="DM35" t="s">
        <v>2</v>
      </c>
      <c r="DN35">
        <v>0</v>
      </c>
      <c r="DO35">
        <v>0</v>
      </c>
      <c r="DP35">
        <v>1</v>
      </c>
      <c r="DQ35">
        <v>1</v>
      </c>
      <c r="DU35">
        <v>1005</v>
      </c>
      <c r="DV35" t="s">
        <v>21</v>
      </c>
      <c r="DW35" t="s">
        <v>21</v>
      </c>
      <c r="DX35">
        <v>100</v>
      </c>
      <c r="DZ35" t="s">
        <v>2</v>
      </c>
      <c r="EA35" t="s">
        <v>2</v>
      </c>
      <c r="EB35" t="s">
        <v>2</v>
      </c>
      <c r="EC35" t="s">
        <v>2</v>
      </c>
      <c r="ED35" t="s">
        <v>2</v>
      </c>
      <c r="EE35">
        <v>224644607</v>
      </c>
      <c r="EF35">
        <v>2</v>
      </c>
      <c r="EG35" t="s">
        <v>25</v>
      </c>
      <c r="EH35">
        <v>15</v>
      </c>
      <c r="EI35" t="s">
        <v>5</v>
      </c>
      <c r="EJ35">
        <v>1</v>
      </c>
      <c r="EK35">
        <v>15001</v>
      </c>
      <c r="EL35" t="s">
        <v>5</v>
      </c>
      <c r="EM35" t="s">
        <v>26</v>
      </c>
      <c r="EN35" t="s">
        <v>2</v>
      </c>
      <c r="EO35" t="s">
        <v>27</v>
      </c>
      <c r="EQ35">
        <v>768</v>
      </c>
      <c r="ER35">
        <v>1918.77</v>
      </c>
      <c r="ES35">
        <v>1130.4000000000001</v>
      </c>
      <c r="ET35">
        <v>92.77</v>
      </c>
      <c r="EU35">
        <v>53.22</v>
      </c>
      <c r="EV35">
        <v>695.6</v>
      </c>
      <c r="EW35">
        <v>74</v>
      </c>
      <c r="EX35">
        <v>5.54</v>
      </c>
      <c r="EY35">
        <v>0</v>
      </c>
      <c r="FQ35">
        <v>0</v>
      </c>
      <c r="FR35">
        <f t="shared" si="43"/>
        <v>0</v>
      </c>
      <c r="FS35">
        <v>0</v>
      </c>
      <c r="FX35">
        <v>100</v>
      </c>
      <c r="FY35">
        <v>49</v>
      </c>
      <c r="GA35" t="s">
        <v>2</v>
      </c>
      <c r="GD35">
        <v>1</v>
      </c>
      <c r="GF35">
        <v>-1579105805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44"/>
        <v>0</v>
      </c>
      <c r="GM35">
        <f t="shared" si="45"/>
        <v>130223.03</v>
      </c>
      <c r="GN35">
        <f t="shared" si="46"/>
        <v>130223.03</v>
      </c>
      <c r="GO35">
        <f t="shared" si="47"/>
        <v>0</v>
      </c>
      <c r="GP35">
        <f t="shared" si="48"/>
        <v>0</v>
      </c>
      <c r="GR35">
        <v>0</v>
      </c>
      <c r="GS35">
        <v>3</v>
      </c>
      <c r="GT35">
        <v>0</v>
      </c>
      <c r="GU35" t="s">
        <v>2</v>
      </c>
      <c r="GV35">
        <f t="shared" si="49"/>
        <v>0</v>
      </c>
      <c r="GW35">
        <v>1</v>
      </c>
      <c r="GX35">
        <f t="shared" si="50"/>
        <v>0</v>
      </c>
      <c r="HA35">
        <v>0</v>
      </c>
      <c r="HB35">
        <v>0</v>
      </c>
      <c r="HC35">
        <f t="shared" si="51"/>
        <v>0</v>
      </c>
      <c r="HE35" t="s">
        <v>2</v>
      </c>
      <c r="HF35" t="s">
        <v>2</v>
      </c>
      <c r="HI35">
        <f t="shared" si="52"/>
        <v>143016</v>
      </c>
      <c r="HJ35">
        <f t="shared" si="53"/>
        <v>1869356</v>
      </c>
      <c r="HK35">
        <f t="shared" si="54"/>
        <v>2012372</v>
      </c>
      <c r="HL35">
        <f t="shared" si="55"/>
        <v>986062</v>
      </c>
      <c r="HM35" t="s">
        <v>2</v>
      </c>
      <c r="HN35" t="s">
        <v>28</v>
      </c>
      <c r="HO35" t="s">
        <v>29</v>
      </c>
      <c r="HP35" t="s">
        <v>5</v>
      </c>
      <c r="HQ35" t="s">
        <v>5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ROW(EtalonRes!A34)</f>
        <v>34</v>
      </c>
      <c r="E36" s="2" t="s">
        <v>46</v>
      </c>
      <c r="F36" s="2" t="s">
        <v>47</v>
      </c>
      <c r="G36" s="2" t="s">
        <v>48</v>
      </c>
      <c r="H36" s="2" t="s">
        <v>21</v>
      </c>
      <c r="I36" s="2">
        <f>ROUND(ROUND((3792.24+130)/100,4),7)</f>
        <v>39.2224</v>
      </c>
      <c r="J36" s="2">
        <v>0</v>
      </c>
      <c r="K36" s="2">
        <f>ROUND(ROUND((3792.24+130)/100,4),7)</f>
        <v>39.2224</v>
      </c>
      <c r="L36" s="2"/>
      <c r="M36" s="2"/>
      <c r="N36" s="2"/>
      <c r="O36" s="2">
        <f t="shared" si="23"/>
        <v>11643.95</v>
      </c>
      <c r="P36" s="2">
        <f t="shared" si="24"/>
        <v>3246.83</v>
      </c>
      <c r="Q36" s="2">
        <f t="shared" si="25"/>
        <v>269.85000000000002</v>
      </c>
      <c r="R36" s="2">
        <f t="shared" si="26"/>
        <v>50.99</v>
      </c>
      <c r="S36" s="2">
        <f t="shared" si="27"/>
        <v>8127.27</v>
      </c>
      <c r="T36" s="2">
        <f t="shared" si="28"/>
        <v>0</v>
      </c>
      <c r="U36" s="2">
        <f t="shared" si="29"/>
        <v>906.03744000000006</v>
      </c>
      <c r="V36" s="2">
        <f t="shared" si="30"/>
        <v>4.3144640000000001</v>
      </c>
      <c r="W36" s="2">
        <f t="shared" si="31"/>
        <v>0</v>
      </c>
      <c r="X36" s="2">
        <f t="shared" si="32"/>
        <v>8178.26</v>
      </c>
      <c r="Y36" s="2">
        <f t="shared" si="32"/>
        <v>4007.35</v>
      </c>
      <c r="Z36" s="2"/>
      <c r="AA36" s="2">
        <v>224801565</v>
      </c>
      <c r="AB36" s="2">
        <f t="shared" si="33"/>
        <v>296.87</v>
      </c>
      <c r="AC36" s="2">
        <f t="shared" si="34"/>
        <v>82.78</v>
      </c>
      <c r="AD36" s="2">
        <f>ROUND((((ET36)-(EU36))+AE36),2)</f>
        <v>6.88</v>
      </c>
      <c r="AE36" s="2">
        <f t="shared" ref="AE36:AF39" si="56">ROUND((EU36),2)</f>
        <v>1.3</v>
      </c>
      <c r="AF36" s="2">
        <f t="shared" si="56"/>
        <v>207.21</v>
      </c>
      <c r="AG36" s="2">
        <f t="shared" si="35"/>
        <v>0</v>
      </c>
      <c r="AH36" s="2">
        <f t="shared" ref="AH36:AI39" si="57">(EW36)</f>
        <v>23.1</v>
      </c>
      <c r="AI36" s="2">
        <f t="shared" si="57"/>
        <v>0.11</v>
      </c>
      <c r="AJ36" s="2">
        <f t="shared" si="36"/>
        <v>0</v>
      </c>
      <c r="AK36" s="2">
        <v>296.87</v>
      </c>
      <c r="AL36" s="2">
        <v>82.78</v>
      </c>
      <c r="AM36" s="2">
        <v>6.88</v>
      </c>
      <c r="AN36" s="2">
        <v>1.3</v>
      </c>
      <c r="AO36" s="2">
        <v>207.21</v>
      </c>
      <c r="AP36" s="2">
        <v>0</v>
      </c>
      <c r="AQ36" s="2">
        <v>23.1</v>
      </c>
      <c r="AR36" s="2">
        <v>0.11</v>
      </c>
      <c r="AS36" s="2">
        <v>0</v>
      </c>
      <c r="AT36" s="2">
        <v>100</v>
      </c>
      <c r="AU36" s="2">
        <v>49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2</v>
      </c>
      <c r="BE36" s="2" t="s">
        <v>2</v>
      </c>
      <c r="BF36" s="2" t="s">
        <v>2</v>
      </c>
      <c r="BG36" s="2" t="s">
        <v>2</v>
      </c>
      <c r="BH36" s="2">
        <v>0</v>
      </c>
      <c r="BI36" s="2">
        <v>1</v>
      </c>
      <c r="BJ36" s="2" t="s">
        <v>49</v>
      </c>
      <c r="BK36" s="2"/>
      <c r="BL36" s="2"/>
      <c r="BM36" s="2">
        <v>15001</v>
      </c>
      <c r="BN36" s="2">
        <v>0</v>
      </c>
      <c r="BO36" s="2" t="s">
        <v>2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2</v>
      </c>
      <c r="BZ36" s="2">
        <v>100</v>
      </c>
      <c r="CA36" s="2">
        <v>49</v>
      </c>
      <c r="CB36" s="2" t="s">
        <v>2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2</v>
      </c>
      <c r="CO36" s="2">
        <v>0</v>
      </c>
      <c r="CP36" s="2">
        <f t="shared" si="37"/>
        <v>11643.95</v>
      </c>
      <c r="CQ36" s="2">
        <f t="shared" si="38"/>
        <v>82.78</v>
      </c>
      <c r="CR36" s="2">
        <f t="shared" si="39"/>
        <v>6.88</v>
      </c>
      <c r="CS36" s="2">
        <f t="shared" si="40"/>
        <v>1.3</v>
      </c>
      <c r="CT36" s="2">
        <f t="shared" si="40"/>
        <v>207.21</v>
      </c>
      <c r="CU36" s="2">
        <f t="shared" si="40"/>
        <v>0</v>
      </c>
      <c r="CV36" s="2">
        <f t="shared" si="40"/>
        <v>23.1</v>
      </c>
      <c r="CW36" s="2">
        <f t="shared" si="40"/>
        <v>0.11</v>
      </c>
      <c r="CX36" s="2">
        <f t="shared" si="40"/>
        <v>0</v>
      </c>
      <c r="CY36" s="2">
        <f t="shared" si="41"/>
        <v>8178.26</v>
      </c>
      <c r="CZ36" s="2">
        <f t="shared" si="42"/>
        <v>4007.3474000000001</v>
      </c>
      <c r="DA36" s="2"/>
      <c r="DB36" s="2"/>
      <c r="DC36" s="2" t="s">
        <v>2</v>
      </c>
      <c r="DD36" s="2" t="s">
        <v>2</v>
      </c>
      <c r="DE36" s="2" t="s">
        <v>2</v>
      </c>
      <c r="DF36" s="2" t="s">
        <v>2</v>
      </c>
      <c r="DG36" s="2" t="s">
        <v>2</v>
      </c>
      <c r="DH36" s="2" t="s">
        <v>2</v>
      </c>
      <c r="DI36" s="2" t="s">
        <v>2</v>
      </c>
      <c r="DJ36" s="2" t="s">
        <v>2</v>
      </c>
      <c r="DK36" s="2" t="s">
        <v>2</v>
      </c>
      <c r="DL36" s="2" t="s">
        <v>2</v>
      </c>
      <c r="DM36" s="2" t="s">
        <v>2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1005</v>
      </c>
      <c r="DV36" s="2" t="s">
        <v>21</v>
      </c>
      <c r="DW36" s="2" t="s">
        <v>21</v>
      </c>
      <c r="DX36" s="2">
        <v>100</v>
      </c>
      <c r="DY36" s="2"/>
      <c r="DZ36" s="2" t="s">
        <v>2</v>
      </c>
      <c r="EA36" s="2" t="s">
        <v>2</v>
      </c>
      <c r="EB36" s="2" t="s">
        <v>2</v>
      </c>
      <c r="EC36" s="2" t="s">
        <v>2</v>
      </c>
      <c r="ED36" s="2" t="s">
        <v>2</v>
      </c>
      <c r="EE36" s="2">
        <v>224644607</v>
      </c>
      <c r="EF36" s="2">
        <v>2</v>
      </c>
      <c r="EG36" s="2" t="s">
        <v>25</v>
      </c>
      <c r="EH36" s="2">
        <v>15</v>
      </c>
      <c r="EI36" s="2" t="s">
        <v>5</v>
      </c>
      <c r="EJ36" s="2">
        <v>1</v>
      </c>
      <c r="EK36" s="2">
        <v>15001</v>
      </c>
      <c r="EL36" s="2" t="s">
        <v>5</v>
      </c>
      <c r="EM36" s="2" t="s">
        <v>26</v>
      </c>
      <c r="EN36" s="2" t="s">
        <v>2</v>
      </c>
      <c r="EO36" s="2" t="s">
        <v>2</v>
      </c>
      <c r="EP36" s="2"/>
      <c r="EQ36" s="2">
        <v>0</v>
      </c>
      <c r="ER36" s="2">
        <v>296.87</v>
      </c>
      <c r="ES36" s="2">
        <v>82.78</v>
      </c>
      <c r="ET36" s="2">
        <v>6.88</v>
      </c>
      <c r="EU36" s="2">
        <v>1.3</v>
      </c>
      <c r="EV36" s="2">
        <v>207.21</v>
      </c>
      <c r="EW36" s="2">
        <v>23.1</v>
      </c>
      <c r="EX36" s="2">
        <v>0.11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3"/>
        <v>0</v>
      </c>
      <c r="FS36" s="2">
        <v>0</v>
      </c>
      <c r="FT36" s="2"/>
      <c r="FU36" s="2"/>
      <c r="FV36" s="2"/>
      <c r="FW36" s="2"/>
      <c r="FX36" s="2">
        <v>100</v>
      </c>
      <c r="FY36" s="2">
        <v>49</v>
      </c>
      <c r="FZ36" s="2"/>
      <c r="GA36" s="2" t="s">
        <v>2</v>
      </c>
      <c r="GB36" s="2"/>
      <c r="GC36" s="2"/>
      <c r="GD36" s="2">
        <v>1</v>
      </c>
      <c r="GE36" s="2"/>
      <c r="GF36" s="2">
        <v>-591156103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44"/>
        <v>0</v>
      </c>
      <c r="GM36" s="2">
        <f t="shared" si="45"/>
        <v>23829.56</v>
      </c>
      <c r="GN36" s="2">
        <f t="shared" si="46"/>
        <v>23829.56</v>
      </c>
      <c r="GO36" s="2">
        <f t="shared" si="47"/>
        <v>0</v>
      </c>
      <c r="GP36" s="2">
        <f t="shared" si="48"/>
        <v>0</v>
      </c>
      <c r="GQ36" s="2"/>
      <c r="GR36" s="2">
        <v>0</v>
      </c>
      <c r="GS36" s="2">
        <v>3</v>
      </c>
      <c r="GT36" s="2">
        <v>0</v>
      </c>
      <c r="GU36" s="2" t="s">
        <v>2</v>
      </c>
      <c r="GV36" s="2">
        <f t="shared" si="49"/>
        <v>0</v>
      </c>
      <c r="GW36" s="2">
        <v>1</v>
      </c>
      <c r="GX36" s="2">
        <f t="shared" si="50"/>
        <v>0</v>
      </c>
      <c r="GY36" s="2"/>
      <c r="GZ36" s="2"/>
      <c r="HA36" s="2">
        <v>0</v>
      </c>
      <c r="HB36" s="2">
        <v>0</v>
      </c>
      <c r="HC36" s="2">
        <f t="shared" si="51"/>
        <v>0</v>
      </c>
      <c r="HD36" s="2"/>
      <c r="HE36" s="2" t="s">
        <v>2</v>
      </c>
      <c r="HF36" s="2" t="s">
        <v>2</v>
      </c>
      <c r="HG36" s="2"/>
      <c r="HH36" s="2"/>
      <c r="HI36" s="2">
        <f t="shared" si="52"/>
        <v>51</v>
      </c>
      <c r="HJ36" s="2">
        <f t="shared" si="53"/>
        <v>8127</v>
      </c>
      <c r="HK36" s="2">
        <f t="shared" si="54"/>
        <v>8178</v>
      </c>
      <c r="HL36" s="2">
        <f t="shared" si="55"/>
        <v>4007</v>
      </c>
      <c r="HM36" s="2" t="s">
        <v>2</v>
      </c>
      <c r="HN36" s="2" t="s">
        <v>28</v>
      </c>
      <c r="HO36" s="2" t="s">
        <v>29</v>
      </c>
      <c r="HP36" s="2" t="s">
        <v>5</v>
      </c>
      <c r="HQ36" s="2" t="s">
        <v>5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ROW(SmtRes!A38)</f>
        <v>38</v>
      </c>
      <c r="D37">
        <f>ROW(EtalonRes!A42)</f>
        <v>42</v>
      </c>
      <c r="E37" t="s">
        <v>46</v>
      </c>
      <c r="F37" t="s">
        <v>47</v>
      </c>
      <c r="G37" t="s">
        <v>48</v>
      </c>
      <c r="H37" t="s">
        <v>21</v>
      </c>
      <c r="I37">
        <f>ROUND(ROUND((3792.24+130)/100,4),7)</f>
        <v>39.2224</v>
      </c>
      <c r="J37">
        <v>0</v>
      </c>
      <c r="K37">
        <f>ROUND(ROUND((3792.24+130)/100,4),7)</f>
        <v>39.2224</v>
      </c>
      <c r="O37">
        <f t="shared" si="23"/>
        <v>11643.95</v>
      </c>
      <c r="P37">
        <f t="shared" si="24"/>
        <v>3246.83</v>
      </c>
      <c r="Q37">
        <f t="shared" si="25"/>
        <v>269.85000000000002</v>
      </c>
      <c r="R37">
        <f t="shared" si="26"/>
        <v>50.99</v>
      </c>
      <c r="S37">
        <f t="shared" si="27"/>
        <v>8127.27</v>
      </c>
      <c r="T37">
        <f t="shared" si="28"/>
        <v>0</v>
      </c>
      <c r="U37">
        <f t="shared" si="29"/>
        <v>906.03744000000006</v>
      </c>
      <c r="V37">
        <f t="shared" si="30"/>
        <v>4.3144640000000001</v>
      </c>
      <c r="W37">
        <f t="shared" si="31"/>
        <v>0</v>
      </c>
      <c r="X37">
        <f t="shared" si="32"/>
        <v>8178.26</v>
      </c>
      <c r="Y37">
        <f t="shared" si="32"/>
        <v>4007.35</v>
      </c>
      <c r="AA37">
        <v>224801557</v>
      </c>
      <c r="AB37">
        <f t="shared" si="33"/>
        <v>296.87</v>
      </c>
      <c r="AC37">
        <f t="shared" si="34"/>
        <v>82.78</v>
      </c>
      <c r="AD37">
        <f>ROUND((((ET37)-(EU37))+AE37),2)</f>
        <v>6.88</v>
      </c>
      <c r="AE37">
        <f t="shared" si="56"/>
        <v>1.3</v>
      </c>
      <c r="AF37">
        <f t="shared" si="56"/>
        <v>207.21</v>
      </c>
      <c r="AG37">
        <f t="shared" si="35"/>
        <v>0</v>
      </c>
      <c r="AH37">
        <f t="shared" si="57"/>
        <v>23.1</v>
      </c>
      <c r="AI37">
        <f t="shared" si="57"/>
        <v>0.11</v>
      </c>
      <c r="AJ37">
        <f t="shared" si="36"/>
        <v>0</v>
      </c>
      <c r="AK37">
        <v>296.87</v>
      </c>
      <c r="AL37">
        <v>82.78</v>
      </c>
      <c r="AM37">
        <v>6.88</v>
      </c>
      <c r="AN37">
        <v>1.3</v>
      </c>
      <c r="AO37">
        <v>207.21</v>
      </c>
      <c r="AP37">
        <v>0</v>
      </c>
      <c r="AQ37">
        <v>23.1</v>
      </c>
      <c r="AR37">
        <v>0.11</v>
      </c>
      <c r="AS37">
        <v>0</v>
      </c>
      <c r="AT37">
        <v>100</v>
      </c>
      <c r="AU37">
        <v>49</v>
      </c>
      <c r="AV37">
        <v>1</v>
      </c>
      <c r="AW37">
        <v>1</v>
      </c>
      <c r="AZ37">
        <v>1</v>
      </c>
      <c r="BA37">
        <v>59.58</v>
      </c>
      <c r="BB37">
        <v>1</v>
      </c>
      <c r="BC37">
        <v>1</v>
      </c>
      <c r="BD37" t="s">
        <v>2</v>
      </c>
      <c r="BE37" t="s">
        <v>2</v>
      </c>
      <c r="BF37" t="s">
        <v>2</v>
      </c>
      <c r="BG37" t="s">
        <v>2</v>
      </c>
      <c r="BH37">
        <v>0</v>
      </c>
      <c r="BI37">
        <v>1</v>
      </c>
      <c r="BJ37" t="s">
        <v>49</v>
      </c>
      <c r="BM37">
        <v>15001</v>
      </c>
      <c r="BN37">
        <v>0</v>
      </c>
      <c r="BO37" t="s">
        <v>30</v>
      </c>
      <c r="BP37">
        <v>1</v>
      </c>
      <c r="BQ37">
        <v>2</v>
      </c>
      <c r="BR37">
        <v>0</v>
      </c>
      <c r="BS37">
        <v>59.58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</v>
      </c>
      <c r="BZ37">
        <v>100</v>
      </c>
      <c r="CA37">
        <v>49</v>
      </c>
      <c r="CB37" t="s">
        <v>2</v>
      </c>
      <c r="CE37">
        <v>0</v>
      </c>
      <c r="CF37">
        <v>0</v>
      </c>
      <c r="CG37">
        <v>0</v>
      </c>
      <c r="CM37">
        <v>0</v>
      </c>
      <c r="CN37" t="s">
        <v>2</v>
      </c>
      <c r="CO37">
        <v>0</v>
      </c>
      <c r="CP37">
        <f t="shared" si="37"/>
        <v>11643.95</v>
      </c>
      <c r="CQ37">
        <f t="shared" si="38"/>
        <v>82.78</v>
      </c>
      <c r="CR37">
        <f t="shared" si="39"/>
        <v>6.88</v>
      </c>
      <c r="CS37">
        <f t="shared" si="40"/>
        <v>1.3</v>
      </c>
      <c r="CT37">
        <f t="shared" si="40"/>
        <v>207.21</v>
      </c>
      <c r="CU37">
        <f t="shared" si="40"/>
        <v>0</v>
      </c>
      <c r="CV37">
        <f t="shared" si="40"/>
        <v>23.1</v>
      </c>
      <c r="CW37">
        <f t="shared" si="40"/>
        <v>0.11</v>
      </c>
      <c r="CX37">
        <f t="shared" si="40"/>
        <v>0</v>
      </c>
      <c r="CY37">
        <f t="shared" si="41"/>
        <v>8178.26</v>
      </c>
      <c r="CZ37">
        <f t="shared" si="42"/>
        <v>4007.3474000000001</v>
      </c>
      <c r="DC37" t="s">
        <v>2</v>
      </c>
      <c r="DD37" t="s">
        <v>2</v>
      </c>
      <c r="DE37" t="s">
        <v>2</v>
      </c>
      <c r="DF37" t="s">
        <v>2</v>
      </c>
      <c r="DG37" t="s">
        <v>2</v>
      </c>
      <c r="DH37" t="s">
        <v>2</v>
      </c>
      <c r="DI37" t="s">
        <v>2</v>
      </c>
      <c r="DJ37" t="s">
        <v>2</v>
      </c>
      <c r="DK37" t="s">
        <v>2</v>
      </c>
      <c r="DL37" t="s">
        <v>2</v>
      </c>
      <c r="DM37" t="s">
        <v>2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21</v>
      </c>
      <c r="DW37" t="s">
        <v>21</v>
      </c>
      <c r="DX37">
        <v>100</v>
      </c>
      <c r="DZ37" t="s">
        <v>2</v>
      </c>
      <c r="EA37" t="s">
        <v>2</v>
      </c>
      <c r="EB37" t="s">
        <v>2</v>
      </c>
      <c r="EC37" t="s">
        <v>2</v>
      </c>
      <c r="ED37" t="s">
        <v>2</v>
      </c>
      <c r="EE37">
        <v>224644607</v>
      </c>
      <c r="EF37">
        <v>2</v>
      </c>
      <c r="EG37" t="s">
        <v>25</v>
      </c>
      <c r="EH37">
        <v>15</v>
      </c>
      <c r="EI37" t="s">
        <v>5</v>
      </c>
      <c r="EJ37">
        <v>1</v>
      </c>
      <c r="EK37">
        <v>15001</v>
      </c>
      <c r="EL37" t="s">
        <v>5</v>
      </c>
      <c r="EM37" t="s">
        <v>26</v>
      </c>
      <c r="EN37" t="s">
        <v>2</v>
      </c>
      <c r="EO37" t="s">
        <v>2</v>
      </c>
      <c r="EQ37">
        <v>0</v>
      </c>
      <c r="ER37">
        <v>296.87</v>
      </c>
      <c r="ES37">
        <v>82.78</v>
      </c>
      <c r="ET37">
        <v>6.88</v>
      </c>
      <c r="EU37">
        <v>1.3</v>
      </c>
      <c r="EV37">
        <v>207.21</v>
      </c>
      <c r="EW37">
        <v>23.1</v>
      </c>
      <c r="EX37">
        <v>0.11</v>
      </c>
      <c r="EY37">
        <v>0</v>
      </c>
      <c r="FQ37">
        <v>0</v>
      </c>
      <c r="FR37">
        <f t="shared" si="43"/>
        <v>0</v>
      </c>
      <c r="FS37">
        <v>0</v>
      </c>
      <c r="FX37">
        <v>100</v>
      </c>
      <c r="FY37">
        <v>49</v>
      </c>
      <c r="GA37" t="s">
        <v>2</v>
      </c>
      <c r="GD37">
        <v>1</v>
      </c>
      <c r="GF37">
        <v>-591156103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44"/>
        <v>0</v>
      </c>
      <c r="GM37">
        <f t="shared" si="45"/>
        <v>23829.56</v>
      </c>
      <c r="GN37">
        <f t="shared" si="46"/>
        <v>23829.56</v>
      </c>
      <c r="GO37">
        <f t="shared" si="47"/>
        <v>0</v>
      </c>
      <c r="GP37">
        <f t="shared" si="48"/>
        <v>0</v>
      </c>
      <c r="GR37">
        <v>0</v>
      </c>
      <c r="GS37">
        <v>3</v>
      </c>
      <c r="GT37">
        <v>0</v>
      </c>
      <c r="GU37" t="s">
        <v>2</v>
      </c>
      <c r="GV37">
        <f t="shared" si="49"/>
        <v>0</v>
      </c>
      <c r="GW37">
        <v>1</v>
      </c>
      <c r="GX37">
        <f t="shared" si="50"/>
        <v>0</v>
      </c>
      <c r="HA37">
        <v>0</v>
      </c>
      <c r="HB37">
        <v>0</v>
      </c>
      <c r="HC37">
        <f t="shared" si="51"/>
        <v>0</v>
      </c>
      <c r="HE37" t="s">
        <v>2</v>
      </c>
      <c r="HF37" t="s">
        <v>2</v>
      </c>
      <c r="HI37">
        <f t="shared" si="52"/>
        <v>3038</v>
      </c>
      <c r="HJ37">
        <f t="shared" si="53"/>
        <v>484223</v>
      </c>
      <c r="HK37">
        <f t="shared" si="54"/>
        <v>487261</v>
      </c>
      <c r="HL37">
        <f t="shared" si="55"/>
        <v>238758</v>
      </c>
      <c r="HM37" t="s">
        <v>2</v>
      </c>
      <c r="HN37" t="s">
        <v>28</v>
      </c>
      <c r="HO37" t="s">
        <v>29</v>
      </c>
      <c r="HP37" t="s">
        <v>5</v>
      </c>
      <c r="HQ37" t="s">
        <v>5</v>
      </c>
      <c r="IK37">
        <v>0</v>
      </c>
    </row>
    <row r="38" spans="1:255" x14ac:dyDescent="0.2">
      <c r="A38" s="2">
        <v>17</v>
      </c>
      <c r="B38" s="2">
        <v>1</v>
      </c>
      <c r="C38" s="2"/>
      <c r="D38" s="2"/>
      <c r="E38" s="2" t="s">
        <v>50</v>
      </c>
      <c r="F38" s="2" t="s">
        <v>51</v>
      </c>
      <c r="G38" s="2" t="s">
        <v>52</v>
      </c>
      <c r="H38" s="2" t="s">
        <v>53</v>
      </c>
      <c r="I38" s="2">
        <f>ROUND(ROUND(2.471,4),7)</f>
        <v>2.4710000000000001</v>
      </c>
      <c r="J38" s="2">
        <v>0</v>
      </c>
      <c r="K38" s="2">
        <f>ROUND(ROUND(2.471,4),7)</f>
        <v>2.4710000000000001</v>
      </c>
      <c r="L38" s="2"/>
      <c r="M38" s="2"/>
      <c r="N38" s="2"/>
      <c r="O38" s="2">
        <f t="shared" si="23"/>
        <v>43922.12</v>
      </c>
      <c r="P38" s="2">
        <f t="shared" si="24"/>
        <v>43922.12</v>
      </c>
      <c r="Q38" s="2">
        <f t="shared" si="25"/>
        <v>0</v>
      </c>
      <c r="R38" s="2">
        <f t="shared" si="26"/>
        <v>0</v>
      </c>
      <c r="S38" s="2">
        <f t="shared" si="27"/>
        <v>0</v>
      </c>
      <c r="T38" s="2">
        <f t="shared" si="28"/>
        <v>0</v>
      </c>
      <c r="U38" s="2">
        <f t="shared" si="29"/>
        <v>0</v>
      </c>
      <c r="V38" s="2">
        <f t="shared" si="30"/>
        <v>0</v>
      </c>
      <c r="W38" s="2">
        <f t="shared" si="31"/>
        <v>0</v>
      </c>
      <c r="X38" s="2">
        <f t="shared" si="32"/>
        <v>0</v>
      </c>
      <c r="Y38" s="2">
        <f t="shared" si="32"/>
        <v>0</v>
      </c>
      <c r="Z38" s="2"/>
      <c r="AA38" s="2">
        <v>224801565</v>
      </c>
      <c r="AB38" s="2">
        <f t="shared" si="33"/>
        <v>17775.04</v>
      </c>
      <c r="AC38" s="2">
        <f t="shared" si="34"/>
        <v>17775.04</v>
      </c>
      <c r="AD38" s="2">
        <f>ROUND((((ET38)-(EU38))+AE38),2)</f>
        <v>0</v>
      </c>
      <c r="AE38" s="2">
        <f t="shared" si="56"/>
        <v>0</v>
      </c>
      <c r="AF38" s="2">
        <f t="shared" si="56"/>
        <v>0</v>
      </c>
      <c r="AG38" s="2">
        <f t="shared" si="35"/>
        <v>0</v>
      </c>
      <c r="AH38" s="2">
        <f t="shared" si="57"/>
        <v>0</v>
      </c>
      <c r="AI38" s="2">
        <f t="shared" si="57"/>
        <v>0</v>
      </c>
      <c r="AJ38" s="2">
        <f t="shared" si="36"/>
        <v>0</v>
      </c>
      <c r="AK38" s="2">
        <v>17775.04</v>
      </c>
      <c r="AL38" s="2">
        <v>17775.04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2</v>
      </c>
      <c r="BE38" s="2" t="s">
        <v>2</v>
      </c>
      <c r="BF38" s="2" t="s">
        <v>2</v>
      </c>
      <c r="BG38" s="2" t="s">
        <v>2</v>
      </c>
      <c r="BH38" s="2">
        <v>3</v>
      </c>
      <c r="BI38" s="2">
        <v>1</v>
      </c>
      <c r="BJ38" s="2" t="s">
        <v>54</v>
      </c>
      <c r="BK38" s="2"/>
      <c r="BL38" s="2"/>
      <c r="BM38" s="2">
        <v>500001</v>
      </c>
      <c r="BN38" s="2">
        <v>0</v>
      </c>
      <c r="BO38" s="2" t="s">
        <v>2</v>
      </c>
      <c r="BP38" s="2">
        <v>0</v>
      </c>
      <c r="BQ38" s="2">
        <v>8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2</v>
      </c>
      <c r="BZ38" s="2">
        <v>0</v>
      </c>
      <c r="CA38" s="2">
        <v>0</v>
      </c>
      <c r="CB38" s="2" t="s">
        <v>2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2</v>
      </c>
      <c r="CO38" s="2">
        <v>0</v>
      </c>
      <c r="CP38" s="2">
        <f t="shared" si="37"/>
        <v>43922.12</v>
      </c>
      <c r="CQ38" s="2">
        <f t="shared" si="38"/>
        <v>17775.04</v>
      </c>
      <c r="CR38" s="2">
        <f t="shared" si="39"/>
        <v>0</v>
      </c>
      <c r="CS38" s="2">
        <f t="shared" si="40"/>
        <v>0</v>
      </c>
      <c r="CT38" s="2">
        <f t="shared" si="40"/>
        <v>0</v>
      </c>
      <c r="CU38" s="2">
        <f t="shared" si="40"/>
        <v>0</v>
      </c>
      <c r="CV38" s="2">
        <f t="shared" si="40"/>
        <v>0</v>
      </c>
      <c r="CW38" s="2">
        <f t="shared" si="40"/>
        <v>0</v>
      </c>
      <c r="CX38" s="2">
        <f t="shared" si="40"/>
        <v>0</v>
      </c>
      <c r="CY38" s="2">
        <f t="shared" si="41"/>
        <v>0</v>
      </c>
      <c r="CZ38" s="2">
        <f t="shared" si="42"/>
        <v>0</v>
      </c>
      <c r="DA38" s="2"/>
      <c r="DB38" s="2"/>
      <c r="DC38" s="2" t="s">
        <v>2</v>
      </c>
      <c r="DD38" s="2" t="s">
        <v>2</v>
      </c>
      <c r="DE38" s="2" t="s">
        <v>2</v>
      </c>
      <c r="DF38" s="2" t="s">
        <v>2</v>
      </c>
      <c r="DG38" s="2" t="s">
        <v>2</v>
      </c>
      <c r="DH38" s="2" t="s">
        <v>2</v>
      </c>
      <c r="DI38" s="2" t="s">
        <v>2</v>
      </c>
      <c r="DJ38" s="2" t="s">
        <v>2</v>
      </c>
      <c r="DK38" s="2" t="s">
        <v>2</v>
      </c>
      <c r="DL38" s="2" t="s">
        <v>2</v>
      </c>
      <c r="DM38" s="2" t="s">
        <v>2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53</v>
      </c>
      <c r="DW38" s="2" t="s">
        <v>53</v>
      </c>
      <c r="DX38" s="2">
        <v>1000</v>
      </c>
      <c r="DY38" s="2"/>
      <c r="DZ38" s="2" t="s">
        <v>2</v>
      </c>
      <c r="EA38" s="2" t="s">
        <v>2</v>
      </c>
      <c r="EB38" s="2" t="s">
        <v>2</v>
      </c>
      <c r="EC38" s="2" t="s">
        <v>2</v>
      </c>
      <c r="ED38" s="2" t="s">
        <v>2</v>
      </c>
      <c r="EE38" s="2">
        <v>224644514</v>
      </c>
      <c r="EF38" s="2">
        <v>8</v>
      </c>
      <c r="EG38" s="2" t="s">
        <v>36</v>
      </c>
      <c r="EH38" s="2">
        <v>0</v>
      </c>
      <c r="EI38" s="2" t="s">
        <v>2</v>
      </c>
      <c r="EJ38" s="2">
        <v>1</v>
      </c>
      <c r="EK38" s="2">
        <v>500001</v>
      </c>
      <c r="EL38" s="2" t="s">
        <v>37</v>
      </c>
      <c r="EM38" s="2" t="s">
        <v>38</v>
      </c>
      <c r="EN38" s="2" t="s">
        <v>2</v>
      </c>
      <c r="EO38" s="2" t="s">
        <v>2</v>
      </c>
      <c r="EP38" s="2"/>
      <c r="EQ38" s="2">
        <v>0</v>
      </c>
      <c r="ER38" s="2">
        <v>17775.04</v>
      </c>
      <c r="ES38" s="2">
        <v>17775.04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3"/>
        <v>0</v>
      </c>
      <c r="FS38" s="2">
        <v>0</v>
      </c>
      <c r="FT38" s="2"/>
      <c r="FU38" s="2"/>
      <c r="FV38" s="2"/>
      <c r="FW38" s="2"/>
      <c r="FX38" s="2">
        <v>0</v>
      </c>
      <c r="FY38" s="2">
        <v>0</v>
      </c>
      <c r="FZ38" s="2"/>
      <c r="GA38" s="2" t="s">
        <v>2</v>
      </c>
      <c r="GB38" s="2"/>
      <c r="GC38" s="2"/>
      <c r="GD38" s="2">
        <v>1</v>
      </c>
      <c r="GE38" s="2"/>
      <c r="GF38" s="2">
        <v>-462695804</v>
      </c>
      <c r="GG38" s="2">
        <v>2</v>
      </c>
      <c r="GH38" s="2">
        <v>1</v>
      </c>
      <c r="GI38" s="2">
        <v>4</v>
      </c>
      <c r="GJ38" s="2">
        <v>0</v>
      </c>
      <c r="GK38" s="2">
        <v>0</v>
      </c>
      <c r="GL38" s="2">
        <f t="shared" si="44"/>
        <v>0</v>
      </c>
      <c r="GM38" s="2">
        <f t="shared" si="45"/>
        <v>43922.12</v>
      </c>
      <c r="GN38" s="2">
        <f t="shared" si="46"/>
        <v>43922.12</v>
      </c>
      <c r="GO38" s="2">
        <f t="shared" si="47"/>
        <v>0</v>
      </c>
      <c r="GP38" s="2">
        <f t="shared" si="48"/>
        <v>0</v>
      </c>
      <c r="GQ38" s="2"/>
      <c r="GR38" s="2">
        <v>0</v>
      </c>
      <c r="GS38" s="2">
        <v>3</v>
      </c>
      <c r="GT38" s="2">
        <v>0</v>
      </c>
      <c r="GU38" s="2" t="s">
        <v>2</v>
      </c>
      <c r="GV38" s="2">
        <f t="shared" si="49"/>
        <v>0</v>
      </c>
      <c r="GW38" s="2">
        <v>1</v>
      </c>
      <c r="GX38" s="2">
        <f t="shared" si="50"/>
        <v>0</v>
      </c>
      <c r="GY38" s="2"/>
      <c r="GZ38" s="2"/>
      <c r="HA38" s="2">
        <v>0</v>
      </c>
      <c r="HB38" s="2">
        <v>0</v>
      </c>
      <c r="HC38" s="2">
        <f t="shared" si="51"/>
        <v>0</v>
      </c>
      <c r="HD38" s="2"/>
      <c r="HE38" s="2" t="s">
        <v>2</v>
      </c>
      <c r="HF38" s="2" t="s">
        <v>2</v>
      </c>
      <c r="HG38" s="2"/>
      <c r="HH38" s="2"/>
      <c r="HI38" s="2">
        <f t="shared" si="52"/>
        <v>0</v>
      </c>
      <c r="HJ38" s="2">
        <f t="shared" si="53"/>
        <v>0</v>
      </c>
      <c r="HK38" s="2">
        <f t="shared" si="54"/>
        <v>0</v>
      </c>
      <c r="HL38" s="2">
        <f t="shared" si="55"/>
        <v>0</v>
      </c>
      <c r="HM38" s="2" t="s">
        <v>2</v>
      </c>
      <c r="HN38" s="2" t="s">
        <v>2</v>
      </c>
      <c r="HO38" s="2" t="s">
        <v>2</v>
      </c>
      <c r="HP38" s="2" t="s">
        <v>2</v>
      </c>
      <c r="HQ38" s="2" t="s">
        <v>2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E39" t="s">
        <v>50</v>
      </c>
      <c r="F39" t="s">
        <v>51</v>
      </c>
      <c r="G39" t="s">
        <v>52</v>
      </c>
      <c r="H39" t="s">
        <v>53</v>
      </c>
      <c r="I39">
        <f>ROUND(ROUND(2.471,4),7)</f>
        <v>2.4710000000000001</v>
      </c>
      <c r="J39">
        <v>0</v>
      </c>
      <c r="K39">
        <f>ROUND(ROUND(2.471,4),7)</f>
        <v>2.4710000000000001</v>
      </c>
      <c r="O39">
        <f t="shared" si="23"/>
        <v>43922.12</v>
      </c>
      <c r="P39">
        <f t="shared" si="24"/>
        <v>43922.12</v>
      </c>
      <c r="Q39">
        <f t="shared" si="25"/>
        <v>0</v>
      </c>
      <c r="R39">
        <f t="shared" si="26"/>
        <v>0</v>
      </c>
      <c r="S39">
        <f t="shared" si="27"/>
        <v>0</v>
      </c>
      <c r="T39">
        <f t="shared" si="28"/>
        <v>0</v>
      </c>
      <c r="U39">
        <f t="shared" si="29"/>
        <v>0</v>
      </c>
      <c r="V39">
        <f t="shared" si="30"/>
        <v>0</v>
      </c>
      <c r="W39">
        <f t="shared" si="31"/>
        <v>0</v>
      </c>
      <c r="X39">
        <f t="shared" si="32"/>
        <v>0</v>
      </c>
      <c r="Y39">
        <f t="shared" si="32"/>
        <v>0</v>
      </c>
      <c r="AA39">
        <v>224801557</v>
      </c>
      <c r="AB39">
        <f t="shared" si="33"/>
        <v>17775.04</v>
      </c>
      <c r="AC39">
        <f t="shared" si="34"/>
        <v>17775.04</v>
      </c>
      <c r="AD39">
        <f>ROUND((((ET39)-(EU39))+AE39),2)</f>
        <v>0</v>
      </c>
      <c r="AE39">
        <f t="shared" si="56"/>
        <v>0</v>
      </c>
      <c r="AF39">
        <f t="shared" si="56"/>
        <v>0</v>
      </c>
      <c r="AG39">
        <f t="shared" si="35"/>
        <v>0</v>
      </c>
      <c r="AH39">
        <f t="shared" si="57"/>
        <v>0</v>
      </c>
      <c r="AI39">
        <f t="shared" si="57"/>
        <v>0</v>
      </c>
      <c r="AJ39">
        <f t="shared" si="36"/>
        <v>0</v>
      </c>
      <c r="AK39">
        <v>17775.04</v>
      </c>
      <c r="AL39">
        <v>17775.04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</v>
      </c>
      <c r="BE39" t="s">
        <v>2</v>
      </c>
      <c r="BF39" t="s">
        <v>2</v>
      </c>
      <c r="BG39" t="s">
        <v>2</v>
      </c>
      <c r="BH39">
        <v>3</v>
      </c>
      <c r="BI39">
        <v>1</v>
      </c>
      <c r="BJ39" t="s">
        <v>54</v>
      </c>
      <c r="BM39">
        <v>500001</v>
      </c>
      <c r="BN39">
        <v>0</v>
      </c>
      <c r="BO39" t="s">
        <v>39</v>
      </c>
      <c r="BP39">
        <v>1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</v>
      </c>
      <c r="BZ39">
        <v>0</v>
      </c>
      <c r="CA39">
        <v>0</v>
      </c>
      <c r="CB39" t="s">
        <v>2</v>
      </c>
      <c r="CE39">
        <v>0</v>
      </c>
      <c r="CF39">
        <v>0</v>
      </c>
      <c r="CG39">
        <v>0</v>
      </c>
      <c r="CM39">
        <v>0</v>
      </c>
      <c r="CN39" t="s">
        <v>2</v>
      </c>
      <c r="CO39">
        <v>0</v>
      </c>
      <c r="CP39">
        <f t="shared" si="37"/>
        <v>43922.12</v>
      </c>
      <c r="CQ39">
        <f t="shared" si="38"/>
        <v>17775.04</v>
      </c>
      <c r="CR39">
        <f t="shared" si="39"/>
        <v>0</v>
      </c>
      <c r="CS39">
        <f t="shared" si="40"/>
        <v>0</v>
      </c>
      <c r="CT39">
        <f t="shared" si="40"/>
        <v>0</v>
      </c>
      <c r="CU39">
        <f t="shared" si="40"/>
        <v>0</v>
      </c>
      <c r="CV39">
        <f t="shared" si="40"/>
        <v>0</v>
      </c>
      <c r="CW39">
        <f t="shared" si="40"/>
        <v>0</v>
      </c>
      <c r="CX39">
        <f t="shared" si="40"/>
        <v>0</v>
      </c>
      <c r="CY39">
        <f t="shared" si="41"/>
        <v>0</v>
      </c>
      <c r="CZ39">
        <f t="shared" si="42"/>
        <v>0</v>
      </c>
      <c r="DC39" t="s">
        <v>2</v>
      </c>
      <c r="DD39" t="s">
        <v>2</v>
      </c>
      <c r="DE39" t="s">
        <v>2</v>
      </c>
      <c r="DF39" t="s">
        <v>2</v>
      </c>
      <c r="DG39" t="s">
        <v>2</v>
      </c>
      <c r="DH39" t="s">
        <v>2</v>
      </c>
      <c r="DI39" t="s">
        <v>2</v>
      </c>
      <c r="DJ39" t="s">
        <v>2</v>
      </c>
      <c r="DK39" t="s">
        <v>2</v>
      </c>
      <c r="DL39" t="s">
        <v>2</v>
      </c>
      <c r="DM39" t="s">
        <v>2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53</v>
      </c>
      <c r="DW39" t="s">
        <v>53</v>
      </c>
      <c r="DX39">
        <v>1000</v>
      </c>
      <c r="DZ39" t="s">
        <v>2</v>
      </c>
      <c r="EA39" t="s">
        <v>2</v>
      </c>
      <c r="EB39" t="s">
        <v>2</v>
      </c>
      <c r="EC39" t="s">
        <v>2</v>
      </c>
      <c r="ED39" t="s">
        <v>2</v>
      </c>
      <c r="EE39">
        <v>224644514</v>
      </c>
      <c r="EF39">
        <v>8</v>
      </c>
      <c r="EG39" t="s">
        <v>36</v>
      </c>
      <c r="EH39">
        <v>0</v>
      </c>
      <c r="EI39" t="s">
        <v>2</v>
      </c>
      <c r="EJ39">
        <v>1</v>
      </c>
      <c r="EK39">
        <v>500001</v>
      </c>
      <c r="EL39" t="s">
        <v>37</v>
      </c>
      <c r="EM39" t="s">
        <v>38</v>
      </c>
      <c r="EN39" t="s">
        <v>2</v>
      </c>
      <c r="EO39" t="s">
        <v>2</v>
      </c>
      <c r="EQ39">
        <v>0</v>
      </c>
      <c r="ER39">
        <v>17775.04</v>
      </c>
      <c r="ES39">
        <v>17775.04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3"/>
        <v>0</v>
      </c>
      <c r="FS39">
        <v>0</v>
      </c>
      <c r="FX39">
        <v>0</v>
      </c>
      <c r="FY39">
        <v>0</v>
      </c>
      <c r="GA39" t="s">
        <v>2</v>
      </c>
      <c r="GD39">
        <v>1</v>
      </c>
      <c r="GF39">
        <v>-462695804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44"/>
        <v>0</v>
      </c>
      <c r="GM39">
        <f t="shared" si="45"/>
        <v>43922.12</v>
      </c>
      <c r="GN39">
        <f t="shared" si="46"/>
        <v>43922.12</v>
      </c>
      <c r="GO39">
        <f t="shared" si="47"/>
        <v>0</v>
      </c>
      <c r="GP39">
        <f t="shared" si="48"/>
        <v>0</v>
      </c>
      <c r="GR39">
        <v>0</v>
      </c>
      <c r="GS39">
        <v>3</v>
      </c>
      <c r="GT39">
        <v>0</v>
      </c>
      <c r="GU39" t="s">
        <v>2</v>
      </c>
      <c r="GV39">
        <f t="shared" si="49"/>
        <v>0</v>
      </c>
      <c r="GW39">
        <v>1</v>
      </c>
      <c r="GX39">
        <f t="shared" si="50"/>
        <v>0</v>
      </c>
      <c r="HA39">
        <v>0</v>
      </c>
      <c r="HB39">
        <v>0</v>
      </c>
      <c r="HC39">
        <f t="shared" si="51"/>
        <v>0</v>
      </c>
      <c r="HE39" t="s">
        <v>2</v>
      </c>
      <c r="HF39" t="s">
        <v>2</v>
      </c>
      <c r="HI39">
        <f t="shared" si="52"/>
        <v>0</v>
      </c>
      <c r="HJ39">
        <f t="shared" si="53"/>
        <v>0</v>
      </c>
      <c r="HK39">
        <f t="shared" si="54"/>
        <v>0</v>
      </c>
      <c r="HL39">
        <f t="shared" si="55"/>
        <v>0</v>
      </c>
      <c r="HM39" t="s">
        <v>2</v>
      </c>
      <c r="HN39" t="s">
        <v>2</v>
      </c>
      <c r="HO39" t="s">
        <v>2</v>
      </c>
      <c r="HP39" t="s">
        <v>2</v>
      </c>
      <c r="HQ39" t="s">
        <v>2</v>
      </c>
      <c r="IK39">
        <v>0</v>
      </c>
    </row>
    <row r="40" spans="1:255" x14ac:dyDescent="0.2">
      <c r="A40" s="2">
        <v>19</v>
      </c>
      <c r="B40" s="2">
        <v>1</v>
      </c>
      <c r="C40" s="2"/>
      <c r="D40" s="2"/>
      <c r="E40" s="2"/>
      <c r="F40" s="2" t="s">
        <v>2</v>
      </c>
      <c r="G40" s="2" t="s">
        <v>55</v>
      </c>
      <c r="H40" s="2" t="s">
        <v>2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 s="2">
        <v>17</v>
      </c>
      <c r="B41" s="2">
        <v>1</v>
      </c>
      <c r="C41" s="2">
        <f>ROW(SmtRes!A45)</f>
        <v>45</v>
      </c>
      <c r="D41" s="2">
        <f>ROW(EtalonRes!A52)</f>
        <v>52</v>
      </c>
      <c r="E41" s="2" t="s">
        <v>56</v>
      </c>
      <c r="F41" s="2" t="s">
        <v>57</v>
      </c>
      <c r="G41" s="2" t="s">
        <v>58</v>
      </c>
      <c r="H41" s="2" t="s">
        <v>21</v>
      </c>
      <c r="I41" s="2">
        <f>ROUND(ROUND(6.381/100,4),7)</f>
        <v>6.3799999999999996E-2</v>
      </c>
      <c r="J41" s="2">
        <v>0</v>
      </c>
      <c r="K41" s="2">
        <f>ROUND(ROUND(6.381/100,4),7)</f>
        <v>6.3799999999999996E-2</v>
      </c>
      <c r="L41" s="2"/>
      <c r="M41" s="2"/>
      <c r="N41" s="2"/>
      <c r="O41" s="2">
        <f t="shared" ref="O41:O48" si="58">ROUND(CP41,2)</f>
        <v>69.61</v>
      </c>
      <c r="P41" s="2">
        <f t="shared" ref="P41:P48" si="59">ROUND(CQ41*I41,2)</f>
        <v>7.0000000000000007E-2</v>
      </c>
      <c r="Q41" s="2">
        <f t="shared" ref="Q41:Q48" si="60">ROUND(CR41*I41,2)</f>
        <v>2.0299999999999998</v>
      </c>
      <c r="R41" s="2">
        <f t="shared" ref="R41:R48" si="61">ROUND(CS41*I41,2)</f>
        <v>1.1200000000000001</v>
      </c>
      <c r="S41" s="2">
        <f t="shared" ref="S41:S48" si="62">ROUND(CT41*I41,2)</f>
        <v>67.510000000000005</v>
      </c>
      <c r="T41" s="2">
        <f t="shared" ref="T41:T48" si="63">ROUND(CU41*I41,2)</f>
        <v>0</v>
      </c>
      <c r="U41" s="2">
        <f t="shared" ref="U41:U48" si="64">CV41*I41</f>
        <v>7.3535880000000002</v>
      </c>
      <c r="V41" s="2">
        <f t="shared" ref="V41:V48" si="65">CW41*I41</f>
        <v>0.10526999999999999</v>
      </c>
      <c r="W41" s="2">
        <f t="shared" ref="W41:W48" si="66">ROUND(CX41*I41,2)</f>
        <v>0</v>
      </c>
      <c r="X41" s="2">
        <f t="shared" ref="X41:Y48" si="67">ROUND(CY41,2)</f>
        <v>68.63</v>
      </c>
      <c r="Y41" s="2">
        <f t="shared" si="67"/>
        <v>36.369999999999997</v>
      </c>
      <c r="Z41" s="2"/>
      <c r="AA41" s="2">
        <v>224801565</v>
      </c>
      <c r="AB41" s="2">
        <f t="shared" ref="AB41:AB48" si="68">ROUND((AC41+AD41+AF41),2)</f>
        <v>1090.96</v>
      </c>
      <c r="AC41" s="2">
        <f t="shared" ref="AC41:AC48" si="69">ROUND((ES41),2)</f>
        <v>1.1200000000000001</v>
      </c>
      <c r="AD41" s="2">
        <f t="shared" ref="AD41:AD48" si="70">ROUND((((ET41)-(EU41))+AE41),2)</f>
        <v>31.75</v>
      </c>
      <c r="AE41" s="2">
        <f t="shared" ref="AE41:AF48" si="71">ROUND((EU41),2)</f>
        <v>17.53</v>
      </c>
      <c r="AF41" s="2">
        <f t="shared" si="71"/>
        <v>1058.0899999999999</v>
      </c>
      <c r="AG41" s="2">
        <f t="shared" ref="AG41:AG48" si="72">ROUND((AP41),2)</f>
        <v>0</v>
      </c>
      <c r="AH41" s="2">
        <f t="shared" ref="AH41:AI48" si="73">(EW41)</f>
        <v>115.26</v>
      </c>
      <c r="AI41" s="2">
        <f t="shared" si="73"/>
        <v>1.65</v>
      </c>
      <c r="AJ41" s="2">
        <f t="shared" ref="AJ41:AJ48" si="74">(AS41)</f>
        <v>0</v>
      </c>
      <c r="AK41" s="2">
        <v>1090.96</v>
      </c>
      <c r="AL41" s="2">
        <v>1.1200000000000001</v>
      </c>
      <c r="AM41" s="2">
        <v>31.75</v>
      </c>
      <c r="AN41" s="2">
        <v>17.53</v>
      </c>
      <c r="AO41" s="2">
        <v>1058.0899999999999</v>
      </c>
      <c r="AP41" s="2">
        <v>0</v>
      </c>
      <c r="AQ41" s="2">
        <v>115.26</v>
      </c>
      <c r="AR41" s="2">
        <v>1.65</v>
      </c>
      <c r="AS41" s="2">
        <v>0</v>
      </c>
      <c r="AT41" s="2">
        <v>100</v>
      </c>
      <c r="AU41" s="2">
        <v>53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2</v>
      </c>
      <c r="BE41" s="2" t="s">
        <v>2</v>
      </c>
      <c r="BF41" s="2" t="s">
        <v>2</v>
      </c>
      <c r="BG41" s="2" t="s">
        <v>2</v>
      </c>
      <c r="BH41" s="2">
        <v>0</v>
      </c>
      <c r="BI41" s="2">
        <v>1</v>
      </c>
      <c r="BJ41" s="2" t="s">
        <v>59</v>
      </c>
      <c r="BK41" s="2"/>
      <c r="BL41" s="2"/>
      <c r="BM41" s="2">
        <v>15001</v>
      </c>
      <c r="BN41" s="2">
        <v>0</v>
      </c>
      <c r="BO41" s="2" t="s">
        <v>2</v>
      </c>
      <c r="BP41" s="2">
        <v>0</v>
      </c>
      <c r="BQ41" s="2">
        <v>2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2</v>
      </c>
      <c r="BZ41" s="2">
        <v>100</v>
      </c>
      <c r="CA41" s="2">
        <v>53</v>
      </c>
      <c r="CB41" s="2" t="s">
        <v>2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2" t="s">
        <v>2</v>
      </c>
      <c r="CO41" s="2">
        <v>0</v>
      </c>
      <c r="CP41" s="2">
        <f t="shared" ref="CP41:CP48" si="75">(P41+Q41+S41)</f>
        <v>69.61</v>
      </c>
      <c r="CQ41" s="2">
        <f t="shared" ref="CQ41:CQ48" si="76">AC41*BC41</f>
        <v>1.1200000000000001</v>
      </c>
      <c r="CR41" s="2">
        <f t="shared" ref="CR41:CR48" si="77">AD41*BB41</f>
        <v>31.75</v>
      </c>
      <c r="CS41" s="2">
        <f t="shared" ref="CS41:CX48" si="78">AE41</f>
        <v>17.53</v>
      </c>
      <c r="CT41" s="2">
        <f t="shared" si="78"/>
        <v>1058.0899999999999</v>
      </c>
      <c r="CU41" s="2">
        <f t="shared" si="78"/>
        <v>0</v>
      </c>
      <c r="CV41" s="2">
        <f t="shared" si="78"/>
        <v>115.26</v>
      </c>
      <c r="CW41" s="2">
        <f t="shared" si="78"/>
        <v>1.65</v>
      </c>
      <c r="CX41" s="2">
        <f t="shared" si="78"/>
        <v>0</v>
      </c>
      <c r="CY41" s="2">
        <f t="shared" ref="CY41:CY48" si="79">(((S41+R41)*AT41)/100)</f>
        <v>68.63000000000001</v>
      </c>
      <c r="CZ41" s="2">
        <f t="shared" ref="CZ41:CZ48" si="80">(((S41+R41)*AU41)/100)</f>
        <v>36.373900000000006</v>
      </c>
      <c r="DA41" s="2"/>
      <c r="DB41" s="2"/>
      <c r="DC41" s="2" t="s">
        <v>2</v>
      </c>
      <c r="DD41" s="2" t="s">
        <v>2</v>
      </c>
      <c r="DE41" s="2" t="s">
        <v>2</v>
      </c>
      <c r="DF41" s="2" t="s">
        <v>2</v>
      </c>
      <c r="DG41" s="2" t="s">
        <v>2</v>
      </c>
      <c r="DH41" s="2" t="s">
        <v>2</v>
      </c>
      <c r="DI41" s="2" t="s">
        <v>2</v>
      </c>
      <c r="DJ41" s="2" t="s">
        <v>2</v>
      </c>
      <c r="DK41" s="2" t="s">
        <v>2</v>
      </c>
      <c r="DL41" s="2" t="s">
        <v>2</v>
      </c>
      <c r="DM41" s="2" t="s">
        <v>2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1005</v>
      </c>
      <c r="DV41" s="2" t="s">
        <v>21</v>
      </c>
      <c r="DW41" s="2" t="s">
        <v>21</v>
      </c>
      <c r="DX41" s="2">
        <v>100</v>
      </c>
      <c r="DY41" s="2"/>
      <c r="DZ41" s="2" t="s">
        <v>2</v>
      </c>
      <c r="EA41" s="2" t="s">
        <v>2</v>
      </c>
      <c r="EB41" s="2" t="s">
        <v>2</v>
      </c>
      <c r="EC41" s="2" t="s">
        <v>2</v>
      </c>
      <c r="ED41" s="2" t="s">
        <v>2</v>
      </c>
      <c r="EE41" s="2">
        <v>224644607</v>
      </c>
      <c r="EF41" s="2">
        <v>2</v>
      </c>
      <c r="EG41" s="2" t="s">
        <v>25</v>
      </c>
      <c r="EH41" s="2">
        <v>15</v>
      </c>
      <c r="EI41" s="2" t="s">
        <v>5</v>
      </c>
      <c r="EJ41" s="2">
        <v>1</v>
      </c>
      <c r="EK41" s="2">
        <v>15001</v>
      </c>
      <c r="EL41" s="2" t="s">
        <v>5</v>
      </c>
      <c r="EM41" s="2" t="s">
        <v>26</v>
      </c>
      <c r="EN41" s="2" t="s">
        <v>2</v>
      </c>
      <c r="EO41" s="2" t="s">
        <v>2</v>
      </c>
      <c r="EP41" s="2"/>
      <c r="EQ41" s="2">
        <v>0</v>
      </c>
      <c r="ER41" s="2">
        <v>1090.96</v>
      </c>
      <c r="ES41" s="2">
        <v>1.1200000000000001</v>
      </c>
      <c r="ET41" s="2">
        <v>31.75</v>
      </c>
      <c r="EU41" s="2">
        <v>17.53</v>
      </c>
      <c r="EV41" s="2">
        <v>1058.0899999999999</v>
      </c>
      <c r="EW41" s="2">
        <v>115.26</v>
      </c>
      <c r="EX41" s="2">
        <v>1.65</v>
      </c>
      <c r="EY41" s="2">
        <v>0</v>
      </c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f t="shared" ref="FR41:FR48" si="81">ROUND(IF(AND(BH41=3,BI41=3),P41,0),2)</f>
        <v>0</v>
      </c>
      <c r="FS41" s="2">
        <v>0</v>
      </c>
      <c r="FT41" s="2"/>
      <c r="FU41" s="2"/>
      <c r="FV41" s="2"/>
      <c r="FW41" s="2"/>
      <c r="FX41" s="2">
        <v>100</v>
      </c>
      <c r="FY41" s="2">
        <v>53</v>
      </c>
      <c r="FZ41" s="2"/>
      <c r="GA41" s="2" t="s">
        <v>2</v>
      </c>
      <c r="GB41" s="2"/>
      <c r="GC41" s="2"/>
      <c r="GD41" s="2">
        <v>1</v>
      </c>
      <c r="GE41" s="2"/>
      <c r="GF41" s="2">
        <v>-650261021</v>
      </c>
      <c r="GG41" s="2">
        <v>2</v>
      </c>
      <c r="GH41" s="2">
        <v>2</v>
      </c>
      <c r="GI41" s="2">
        <v>-2</v>
      </c>
      <c r="GJ41" s="2">
        <v>0</v>
      </c>
      <c r="GK41" s="2">
        <v>0</v>
      </c>
      <c r="GL41" s="2">
        <f t="shared" ref="GL41:GL48" si="82">ROUND(IF(AND(BH41=3,BI41=3,FS41&lt;&gt;0),P41,0),2)</f>
        <v>0</v>
      </c>
      <c r="GM41" s="2">
        <f t="shared" ref="GM41:GM48" si="83">ROUND(O41+X41+Y41,2)+GX41</f>
        <v>174.61</v>
      </c>
      <c r="GN41" s="2">
        <f t="shared" ref="GN41:GN48" si="84">IF(OR(BI41=0,BI41=1),ROUND(O41+X41+Y41,2),0)</f>
        <v>174.61</v>
      </c>
      <c r="GO41" s="2">
        <f t="shared" ref="GO41:GO48" si="85">IF(BI41=2,ROUND(O41+X41+Y41,2),0)</f>
        <v>0</v>
      </c>
      <c r="GP41" s="2">
        <f t="shared" ref="GP41:GP48" si="86">IF(BI41=4,ROUND(O41+X41+Y41,2)+GX41,0)</f>
        <v>0</v>
      </c>
      <c r="GQ41" s="2"/>
      <c r="GR41" s="2">
        <v>0</v>
      </c>
      <c r="GS41" s="2">
        <v>3</v>
      </c>
      <c r="GT41" s="2">
        <v>0</v>
      </c>
      <c r="GU41" s="2" t="s">
        <v>2</v>
      </c>
      <c r="GV41" s="2">
        <f t="shared" ref="GV41:GV48" si="87">ROUND((GT41),2)</f>
        <v>0</v>
      </c>
      <c r="GW41" s="2">
        <v>1</v>
      </c>
      <c r="GX41" s="2">
        <f t="shared" ref="GX41:GX48" si="88">ROUND(HC41*I41,2)</f>
        <v>0</v>
      </c>
      <c r="GY41" s="2"/>
      <c r="GZ41" s="2"/>
      <c r="HA41" s="2">
        <v>0</v>
      </c>
      <c r="HB41" s="2">
        <v>0</v>
      </c>
      <c r="HC41" s="2">
        <f t="shared" ref="HC41:HC48" si="89">GV41*GW41</f>
        <v>0</v>
      </c>
      <c r="HD41" s="2"/>
      <c r="HE41" s="2" t="s">
        <v>2</v>
      </c>
      <c r="HF41" s="2" t="s">
        <v>2</v>
      </c>
      <c r="HG41" s="2"/>
      <c r="HH41" s="2"/>
      <c r="HI41" s="2">
        <f t="shared" ref="HI41:HI48" si="90">ROUND(R41*BS41,0)</f>
        <v>1</v>
      </c>
      <c r="HJ41" s="2">
        <f t="shared" ref="HJ41:HJ48" si="91">ROUND(S41*BA41,0)</f>
        <v>68</v>
      </c>
      <c r="HK41" s="2">
        <f t="shared" ref="HK41:HK48" si="92">ROUND((((HJ41+HI41)*AT41)/100),0)</f>
        <v>69</v>
      </c>
      <c r="HL41" s="2">
        <f t="shared" ref="HL41:HL48" si="93">ROUND((((HJ41+HI41)*AU41)/100),0)</f>
        <v>37</v>
      </c>
      <c r="HM41" s="2" t="s">
        <v>2</v>
      </c>
      <c r="HN41" s="2" t="s">
        <v>28</v>
      </c>
      <c r="HO41" s="2" t="s">
        <v>29</v>
      </c>
      <c r="HP41" s="2" t="s">
        <v>5</v>
      </c>
      <c r="HQ41" s="2" t="s">
        <v>5</v>
      </c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x14ac:dyDescent="0.2">
      <c r="A42">
        <v>17</v>
      </c>
      <c r="B42">
        <v>1</v>
      </c>
      <c r="C42">
        <f>ROW(SmtRes!A52)</f>
        <v>52</v>
      </c>
      <c r="D42">
        <f>ROW(EtalonRes!A62)</f>
        <v>62</v>
      </c>
      <c r="E42" t="s">
        <v>56</v>
      </c>
      <c r="F42" t="s">
        <v>57</v>
      </c>
      <c r="G42" t="s">
        <v>58</v>
      </c>
      <c r="H42" t="s">
        <v>21</v>
      </c>
      <c r="I42">
        <f>ROUND(ROUND(6.381/100,4),7)</f>
        <v>6.3799999999999996E-2</v>
      </c>
      <c r="J42">
        <v>0</v>
      </c>
      <c r="K42">
        <f>ROUND(ROUND(6.381/100,4),7)</f>
        <v>6.3799999999999996E-2</v>
      </c>
      <c r="O42">
        <f t="shared" si="58"/>
        <v>69.61</v>
      </c>
      <c r="P42">
        <f t="shared" si="59"/>
        <v>7.0000000000000007E-2</v>
      </c>
      <c r="Q42">
        <f t="shared" si="60"/>
        <v>2.0299999999999998</v>
      </c>
      <c r="R42">
        <f t="shared" si="61"/>
        <v>1.1200000000000001</v>
      </c>
      <c r="S42">
        <f t="shared" si="62"/>
        <v>67.510000000000005</v>
      </c>
      <c r="T42">
        <f t="shared" si="63"/>
        <v>0</v>
      </c>
      <c r="U42">
        <f t="shared" si="64"/>
        <v>7.3535880000000002</v>
      </c>
      <c r="V42">
        <f t="shared" si="65"/>
        <v>0.10526999999999999</v>
      </c>
      <c r="W42">
        <f t="shared" si="66"/>
        <v>0</v>
      </c>
      <c r="X42">
        <f t="shared" si="67"/>
        <v>68.63</v>
      </c>
      <c r="Y42">
        <f t="shared" si="67"/>
        <v>30.27</v>
      </c>
      <c r="AA42">
        <v>224801557</v>
      </c>
      <c r="AB42">
        <f t="shared" si="68"/>
        <v>1090.96</v>
      </c>
      <c r="AC42">
        <f t="shared" si="69"/>
        <v>1.1200000000000001</v>
      </c>
      <c r="AD42">
        <f t="shared" si="70"/>
        <v>31.75</v>
      </c>
      <c r="AE42">
        <f t="shared" si="71"/>
        <v>17.53</v>
      </c>
      <c r="AF42">
        <f t="shared" si="71"/>
        <v>1058.0899999999999</v>
      </c>
      <c r="AG42">
        <f t="shared" si="72"/>
        <v>0</v>
      </c>
      <c r="AH42">
        <f t="shared" si="73"/>
        <v>115.26</v>
      </c>
      <c r="AI42">
        <f t="shared" si="73"/>
        <v>1.65</v>
      </c>
      <c r="AJ42">
        <f t="shared" si="74"/>
        <v>0</v>
      </c>
      <c r="AK42">
        <v>1090.96</v>
      </c>
      <c r="AL42">
        <v>1.1200000000000001</v>
      </c>
      <c r="AM42">
        <v>31.75</v>
      </c>
      <c r="AN42">
        <v>17.53</v>
      </c>
      <c r="AO42">
        <v>1058.0899999999999</v>
      </c>
      <c r="AP42">
        <v>0</v>
      </c>
      <c r="AQ42">
        <v>115.26</v>
      </c>
      <c r="AR42">
        <v>1.65</v>
      </c>
      <c r="AS42">
        <v>0</v>
      </c>
      <c r="AT42">
        <v>100</v>
      </c>
      <c r="AU42">
        <f>49*0.9</f>
        <v>44.1</v>
      </c>
      <c r="AV42">
        <v>1</v>
      </c>
      <c r="AW42">
        <v>1</v>
      </c>
      <c r="AZ42">
        <v>1</v>
      </c>
      <c r="BA42">
        <v>59.58</v>
      </c>
      <c r="BB42">
        <v>1</v>
      </c>
      <c r="BC42">
        <v>1</v>
      </c>
      <c r="BD42" t="s">
        <v>2</v>
      </c>
      <c r="BE42" t="s">
        <v>2</v>
      </c>
      <c r="BF42" t="s">
        <v>2</v>
      </c>
      <c r="BG42" t="s">
        <v>2</v>
      </c>
      <c r="BH42">
        <v>0</v>
      </c>
      <c r="BI42">
        <v>1</v>
      </c>
      <c r="BJ42" t="s">
        <v>59</v>
      </c>
      <c r="BM42">
        <v>15001</v>
      </c>
      <c r="BN42">
        <v>0</v>
      </c>
      <c r="BO42" t="s">
        <v>30</v>
      </c>
      <c r="BP42">
        <v>1</v>
      </c>
      <c r="BQ42">
        <v>2</v>
      </c>
      <c r="BR42">
        <v>0</v>
      </c>
      <c r="BS42">
        <v>59.58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2</v>
      </c>
      <c r="BZ42">
        <v>100</v>
      </c>
      <c r="CA42">
        <v>49</v>
      </c>
      <c r="CB42" t="s">
        <v>2</v>
      </c>
      <c r="CE42">
        <v>0</v>
      </c>
      <c r="CF42">
        <v>0</v>
      </c>
      <c r="CG42">
        <v>0</v>
      </c>
      <c r="CM42">
        <v>0</v>
      </c>
      <c r="CN42" t="s">
        <v>2</v>
      </c>
      <c r="CO42">
        <v>0</v>
      </c>
      <c r="CP42">
        <f t="shared" si="75"/>
        <v>69.61</v>
      </c>
      <c r="CQ42">
        <f t="shared" si="76"/>
        <v>1.1200000000000001</v>
      </c>
      <c r="CR42">
        <f t="shared" si="77"/>
        <v>31.75</v>
      </c>
      <c r="CS42">
        <f t="shared" si="78"/>
        <v>17.53</v>
      </c>
      <c r="CT42">
        <f t="shared" si="78"/>
        <v>1058.0899999999999</v>
      </c>
      <c r="CU42">
        <f t="shared" si="78"/>
        <v>0</v>
      </c>
      <c r="CV42">
        <f t="shared" si="78"/>
        <v>115.26</v>
      </c>
      <c r="CW42">
        <f t="shared" si="78"/>
        <v>1.65</v>
      </c>
      <c r="CX42">
        <f t="shared" si="78"/>
        <v>0</v>
      </c>
      <c r="CY42">
        <f t="shared" si="79"/>
        <v>68.63000000000001</v>
      </c>
      <c r="CZ42">
        <f t="shared" si="80"/>
        <v>30.265830000000005</v>
      </c>
      <c r="DC42" t="s">
        <v>2</v>
      </c>
      <c r="DD42" t="s">
        <v>2</v>
      </c>
      <c r="DE42" t="s">
        <v>2</v>
      </c>
      <c r="DF42" t="s">
        <v>2</v>
      </c>
      <c r="DG42" t="s">
        <v>2</v>
      </c>
      <c r="DH42" t="s">
        <v>2</v>
      </c>
      <c r="DI42" t="s">
        <v>2</v>
      </c>
      <c r="DJ42" t="s">
        <v>2</v>
      </c>
      <c r="DK42" t="s">
        <v>2</v>
      </c>
      <c r="DL42" t="s">
        <v>2</v>
      </c>
      <c r="DM42" t="s">
        <v>2</v>
      </c>
      <c r="DN42">
        <v>0</v>
      </c>
      <c r="DO42">
        <v>0</v>
      </c>
      <c r="DP42">
        <v>1</v>
      </c>
      <c r="DQ42">
        <v>1</v>
      </c>
      <c r="DU42">
        <v>1005</v>
      </c>
      <c r="DV42" t="s">
        <v>21</v>
      </c>
      <c r="DW42" t="s">
        <v>21</v>
      </c>
      <c r="DX42">
        <v>100</v>
      </c>
      <c r="DZ42" t="s">
        <v>2</v>
      </c>
      <c r="EA42" t="s">
        <v>2</v>
      </c>
      <c r="EB42" t="s">
        <v>2</v>
      </c>
      <c r="EC42" t="s">
        <v>2</v>
      </c>
      <c r="ED42" t="s">
        <v>2</v>
      </c>
      <c r="EE42">
        <v>224644607</v>
      </c>
      <c r="EF42">
        <v>2</v>
      </c>
      <c r="EG42" t="s">
        <v>25</v>
      </c>
      <c r="EH42">
        <v>15</v>
      </c>
      <c r="EI42" t="s">
        <v>5</v>
      </c>
      <c r="EJ42">
        <v>1</v>
      </c>
      <c r="EK42">
        <v>15001</v>
      </c>
      <c r="EL42" t="s">
        <v>5</v>
      </c>
      <c r="EM42" t="s">
        <v>26</v>
      </c>
      <c r="EN42" t="s">
        <v>2</v>
      </c>
      <c r="EO42" t="s">
        <v>2</v>
      </c>
      <c r="EQ42">
        <v>0</v>
      </c>
      <c r="ER42">
        <v>1090.96</v>
      </c>
      <c r="ES42">
        <v>1.1200000000000001</v>
      </c>
      <c r="ET42">
        <v>31.75</v>
      </c>
      <c r="EU42">
        <v>17.53</v>
      </c>
      <c r="EV42">
        <v>1058.0899999999999</v>
      </c>
      <c r="EW42">
        <v>115.26</v>
      </c>
      <c r="EX42">
        <v>1.65</v>
      </c>
      <c r="EY42">
        <v>0</v>
      </c>
      <c r="FQ42">
        <v>0</v>
      </c>
      <c r="FR42">
        <f t="shared" si="81"/>
        <v>0</v>
      </c>
      <c r="FS42">
        <v>0</v>
      </c>
      <c r="FX42">
        <v>100</v>
      </c>
      <c r="FY42">
        <v>49</v>
      </c>
      <c r="GA42" t="s">
        <v>2</v>
      </c>
      <c r="GD42">
        <v>1</v>
      </c>
      <c r="GF42">
        <v>-650261021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82"/>
        <v>0</v>
      </c>
      <c r="GM42">
        <f t="shared" si="83"/>
        <v>168.51</v>
      </c>
      <c r="GN42">
        <f t="shared" si="84"/>
        <v>168.51</v>
      </c>
      <c r="GO42">
        <f t="shared" si="85"/>
        <v>0</v>
      </c>
      <c r="GP42">
        <f t="shared" si="86"/>
        <v>0</v>
      </c>
      <c r="GR42">
        <v>0</v>
      </c>
      <c r="GS42">
        <v>3</v>
      </c>
      <c r="GT42">
        <v>0</v>
      </c>
      <c r="GU42" t="s">
        <v>2</v>
      </c>
      <c r="GV42">
        <f t="shared" si="87"/>
        <v>0</v>
      </c>
      <c r="GW42">
        <v>1</v>
      </c>
      <c r="GX42">
        <f t="shared" si="88"/>
        <v>0</v>
      </c>
      <c r="HA42">
        <v>0</v>
      </c>
      <c r="HB42">
        <v>0</v>
      </c>
      <c r="HC42">
        <f t="shared" si="89"/>
        <v>0</v>
      </c>
      <c r="HE42" t="s">
        <v>2</v>
      </c>
      <c r="HF42" t="s">
        <v>2</v>
      </c>
      <c r="HI42">
        <f t="shared" si="90"/>
        <v>67</v>
      </c>
      <c r="HJ42">
        <f t="shared" si="91"/>
        <v>4022</v>
      </c>
      <c r="HK42">
        <f t="shared" si="92"/>
        <v>4089</v>
      </c>
      <c r="HL42">
        <f t="shared" si="93"/>
        <v>1803</v>
      </c>
      <c r="HM42" t="s">
        <v>2</v>
      </c>
      <c r="HN42" t="s">
        <v>28</v>
      </c>
      <c r="HO42" t="s">
        <v>29</v>
      </c>
      <c r="HP42" t="s">
        <v>5</v>
      </c>
      <c r="HQ42" t="s">
        <v>5</v>
      </c>
      <c r="IK42">
        <v>0</v>
      </c>
    </row>
    <row r="43" spans="1:255" x14ac:dyDescent="0.2">
      <c r="A43" s="2">
        <v>17</v>
      </c>
      <c r="B43" s="2">
        <v>1</v>
      </c>
      <c r="C43" s="2"/>
      <c r="D43" s="2"/>
      <c r="E43" s="2" t="s">
        <v>60</v>
      </c>
      <c r="F43" s="2" t="s">
        <v>61</v>
      </c>
      <c r="G43" s="2" t="s">
        <v>62</v>
      </c>
      <c r="H43" s="2" t="s">
        <v>53</v>
      </c>
      <c r="I43" s="2">
        <f>ROUND(ROUND(0.003191,4),7)</f>
        <v>3.2000000000000002E-3</v>
      </c>
      <c r="J43" s="2">
        <v>0</v>
      </c>
      <c r="K43" s="2">
        <f>ROUND(ROUND(0.003191,4),7)</f>
        <v>3.2000000000000002E-3</v>
      </c>
      <c r="L43" s="2"/>
      <c r="M43" s="2"/>
      <c r="N43" s="2"/>
      <c r="O43" s="2">
        <f t="shared" si="58"/>
        <v>20.84</v>
      </c>
      <c r="P43" s="2">
        <f t="shared" si="59"/>
        <v>20.84</v>
      </c>
      <c r="Q43" s="2">
        <f t="shared" si="60"/>
        <v>0</v>
      </c>
      <c r="R43" s="2">
        <f t="shared" si="61"/>
        <v>0</v>
      </c>
      <c r="S43" s="2">
        <f t="shared" si="62"/>
        <v>0</v>
      </c>
      <c r="T43" s="2">
        <f t="shared" si="63"/>
        <v>0</v>
      </c>
      <c r="U43" s="2">
        <f t="shared" si="64"/>
        <v>0</v>
      </c>
      <c r="V43" s="2">
        <f t="shared" si="65"/>
        <v>0</v>
      </c>
      <c r="W43" s="2">
        <f t="shared" si="66"/>
        <v>0</v>
      </c>
      <c r="X43" s="2">
        <f t="shared" si="67"/>
        <v>0</v>
      </c>
      <c r="Y43" s="2">
        <f t="shared" si="67"/>
        <v>0</v>
      </c>
      <c r="Z43" s="2"/>
      <c r="AA43" s="2">
        <v>224801565</v>
      </c>
      <c r="AB43" s="2">
        <f t="shared" si="68"/>
        <v>6513</v>
      </c>
      <c r="AC43" s="2">
        <f t="shared" si="69"/>
        <v>6513</v>
      </c>
      <c r="AD43" s="2">
        <f t="shared" si="70"/>
        <v>0</v>
      </c>
      <c r="AE43" s="2">
        <f t="shared" si="71"/>
        <v>0</v>
      </c>
      <c r="AF43" s="2">
        <f t="shared" si="71"/>
        <v>0</v>
      </c>
      <c r="AG43" s="2">
        <f t="shared" si="72"/>
        <v>0</v>
      </c>
      <c r="AH43" s="2">
        <f t="shared" si="73"/>
        <v>0</v>
      </c>
      <c r="AI43" s="2">
        <f t="shared" si="73"/>
        <v>0</v>
      </c>
      <c r="AJ43" s="2">
        <f t="shared" si="74"/>
        <v>0</v>
      </c>
      <c r="AK43" s="2">
        <v>6513</v>
      </c>
      <c r="AL43" s="2">
        <v>6513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2</v>
      </c>
      <c r="BE43" s="2" t="s">
        <v>2</v>
      </c>
      <c r="BF43" s="2" t="s">
        <v>2</v>
      </c>
      <c r="BG43" s="2" t="s">
        <v>2</v>
      </c>
      <c r="BH43" s="2">
        <v>3</v>
      </c>
      <c r="BI43" s="2">
        <v>1</v>
      </c>
      <c r="BJ43" s="2" t="s">
        <v>63</v>
      </c>
      <c r="BK43" s="2"/>
      <c r="BL43" s="2"/>
      <c r="BM43" s="2">
        <v>500001</v>
      </c>
      <c r="BN43" s="2">
        <v>0</v>
      </c>
      <c r="BO43" s="2" t="s">
        <v>2</v>
      </c>
      <c r="BP43" s="2">
        <v>0</v>
      </c>
      <c r="BQ43" s="2">
        <v>8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2</v>
      </c>
      <c r="BZ43" s="2">
        <v>0</v>
      </c>
      <c r="CA43" s="2">
        <v>0</v>
      </c>
      <c r="CB43" s="2" t="s">
        <v>2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2</v>
      </c>
      <c r="CO43" s="2">
        <v>0</v>
      </c>
      <c r="CP43" s="2">
        <f t="shared" si="75"/>
        <v>20.84</v>
      </c>
      <c r="CQ43" s="2">
        <f t="shared" si="76"/>
        <v>6513</v>
      </c>
      <c r="CR43" s="2">
        <f t="shared" si="77"/>
        <v>0</v>
      </c>
      <c r="CS43" s="2">
        <f t="shared" si="78"/>
        <v>0</v>
      </c>
      <c r="CT43" s="2">
        <f t="shared" si="78"/>
        <v>0</v>
      </c>
      <c r="CU43" s="2">
        <f t="shared" si="78"/>
        <v>0</v>
      </c>
      <c r="CV43" s="2">
        <f t="shared" si="78"/>
        <v>0</v>
      </c>
      <c r="CW43" s="2">
        <f t="shared" si="78"/>
        <v>0</v>
      </c>
      <c r="CX43" s="2">
        <f t="shared" si="78"/>
        <v>0</v>
      </c>
      <c r="CY43" s="2">
        <f t="shared" si="79"/>
        <v>0</v>
      </c>
      <c r="CZ43" s="2">
        <f t="shared" si="80"/>
        <v>0</v>
      </c>
      <c r="DA43" s="2"/>
      <c r="DB43" s="2"/>
      <c r="DC43" s="2" t="s">
        <v>2</v>
      </c>
      <c r="DD43" s="2" t="s">
        <v>2</v>
      </c>
      <c r="DE43" s="2" t="s">
        <v>2</v>
      </c>
      <c r="DF43" s="2" t="s">
        <v>2</v>
      </c>
      <c r="DG43" s="2" t="s">
        <v>2</v>
      </c>
      <c r="DH43" s="2" t="s">
        <v>2</v>
      </c>
      <c r="DI43" s="2" t="s">
        <v>2</v>
      </c>
      <c r="DJ43" s="2" t="s">
        <v>2</v>
      </c>
      <c r="DK43" s="2" t="s">
        <v>2</v>
      </c>
      <c r="DL43" s="2" t="s">
        <v>2</v>
      </c>
      <c r="DM43" s="2" t="s">
        <v>2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1009</v>
      </c>
      <c r="DV43" s="2" t="s">
        <v>53</v>
      </c>
      <c r="DW43" s="2" t="s">
        <v>53</v>
      </c>
      <c r="DX43" s="2">
        <v>1000</v>
      </c>
      <c r="DY43" s="2"/>
      <c r="DZ43" s="2" t="s">
        <v>2</v>
      </c>
      <c r="EA43" s="2" t="s">
        <v>2</v>
      </c>
      <c r="EB43" s="2" t="s">
        <v>2</v>
      </c>
      <c r="EC43" s="2" t="s">
        <v>2</v>
      </c>
      <c r="ED43" s="2" t="s">
        <v>2</v>
      </c>
      <c r="EE43" s="2">
        <v>224644514</v>
      </c>
      <c r="EF43" s="2">
        <v>8</v>
      </c>
      <c r="EG43" s="2" t="s">
        <v>36</v>
      </c>
      <c r="EH43" s="2">
        <v>0</v>
      </c>
      <c r="EI43" s="2" t="s">
        <v>2</v>
      </c>
      <c r="EJ43" s="2">
        <v>1</v>
      </c>
      <c r="EK43" s="2">
        <v>500001</v>
      </c>
      <c r="EL43" s="2" t="s">
        <v>37</v>
      </c>
      <c r="EM43" s="2" t="s">
        <v>38</v>
      </c>
      <c r="EN43" s="2" t="s">
        <v>2</v>
      </c>
      <c r="EO43" s="2" t="s">
        <v>2</v>
      </c>
      <c r="EP43" s="2"/>
      <c r="EQ43" s="2">
        <v>0</v>
      </c>
      <c r="ER43" s="2">
        <v>6513</v>
      </c>
      <c r="ES43" s="2">
        <v>6513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f t="shared" si="81"/>
        <v>0</v>
      </c>
      <c r="FS43" s="2">
        <v>0</v>
      </c>
      <c r="FT43" s="2"/>
      <c r="FU43" s="2"/>
      <c r="FV43" s="2"/>
      <c r="FW43" s="2"/>
      <c r="FX43" s="2">
        <v>0</v>
      </c>
      <c r="FY43" s="2">
        <v>0</v>
      </c>
      <c r="FZ43" s="2"/>
      <c r="GA43" s="2" t="s">
        <v>2</v>
      </c>
      <c r="GB43" s="2"/>
      <c r="GC43" s="2"/>
      <c r="GD43" s="2">
        <v>1</v>
      </c>
      <c r="GE43" s="2"/>
      <c r="GF43" s="2">
        <v>-1724628855</v>
      </c>
      <c r="GG43" s="2">
        <v>2</v>
      </c>
      <c r="GH43" s="2">
        <v>1</v>
      </c>
      <c r="GI43" s="2">
        <v>4</v>
      </c>
      <c r="GJ43" s="2">
        <v>0</v>
      </c>
      <c r="GK43" s="2">
        <v>0</v>
      </c>
      <c r="GL43" s="2">
        <f t="shared" si="82"/>
        <v>0</v>
      </c>
      <c r="GM43" s="2">
        <f t="shared" si="83"/>
        <v>20.84</v>
      </c>
      <c r="GN43" s="2">
        <f t="shared" si="84"/>
        <v>20.84</v>
      </c>
      <c r="GO43" s="2">
        <f t="shared" si="85"/>
        <v>0</v>
      </c>
      <c r="GP43" s="2">
        <f t="shared" si="86"/>
        <v>0</v>
      </c>
      <c r="GQ43" s="2"/>
      <c r="GR43" s="2">
        <v>0</v>
      </c>
      <c r="GS43" s="2">
        <v>3</v>
      </c>
      <c r="GT43" s="2">
        <v>0</v>
      </c>
      <c r="GU43" s="2" t="s">
        <v>2</v>
      </c>
      <c r="GV43" s="2">
        <f t="shared" si="87"/>
        <v>0</v>
      </c>
      <c r="GW43" s="2">
        <v>1</v>
      </c>
      <c r="GX43" s="2">
        <f t="shared" si="88"/>
        <v>0</v>
      </c>
      <c r="GY43" s="2"/>
      <c r="GZ43" s="2"/>
      <c r="HA43" s="2">
        <v>0</v>
      </c>
      <c r="HB43" s="2">
        <v>0</v>
      </c>
      <c r="HC43" s="2">
        <f t="shared" si="89"/>
        <v>0</v>
      </c>
      <c r="HD43" s="2"/>
      <c r="HE43" s="2" t="s">
        <v>2</v>
      </c>
      <c r="HF43" s="2" t="s">
        <v>2</v>
      </c>
      <c r="HG43" s="2"/>
      <c r="HH43" s="2"/>
      <c r="HI43" s="2">
        <f t="shared" si="90"/>
        <v>0</v>
      </c>
      <c r="HJ43" s="2">
        <f t="shared" si="91"/>
        <v>0</v>
      </c>
      <c r="HK43" s="2">
        <f t="shared" si="92"/>
        <v>0</v>
      </c>
      <c r="HL43" s="2">
        <f t="shared" si="93"/>
        <v>0</v>
      </c>
      <c r="HM43" s="2" t="s">
        <v>2</v>
      </c>
      <c r="HN43" s="2" t="s">
        <v>2</v>
      </c>
      <c r="HO43" s="2" t="s">
        <v>2</v>
      </c>
      <c r="HP43" s="2" t="s">
        <v>2</v>
      </c>
      <c r="HQ43" s="2" t="s">
        <v>2</v>
      </c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>
        <v>17</v>
      </c>
      <c r="B44">
        <v>1</v>
      </c>
      <c r="E44" t="s">
        <v>60</v>
      </c>
      <c r="F44" t="s">
        <v>61</v>
      </c>
      <c r="G44" t="s">
        <v>62</v>
      </c>
      <c r="H44" t="s">
        <v>53</v>
      </c>
      <c r="I44">
        <f>ROUND(ROUND(0.003191,4),7)</f>
        <v>3.2000000000000002E-3</v>
      </c>
      <c r="J44">
        <v>0</v>
      </c>
      <c r="K44">
        <f>ROUND(ROUND(0.003191,4),7)</f>
        <v>3.2000000000000002E-3</v>
      </c>
      <c r="O44">
        <f t="shared" si="58"/>
        <v>20.84</v>
      </c>
      <c r="P44">
        <f t="shared" si="59"/>
        <v>20.84</v>
      </c>
      <c r="Q44">
        <f t="shared" si="60"/>
        <v>0</v>
      </c>
      <c r="R44">
        <f t="shared" si="61"/>
        <v>0</v>
      </c>
      <c r="S44">
        <f t="shared" si="62"/>
        <v>0</v>
      </c>
      <c r="T44">
        <f t="shared" si="63"/>
        <v>0</v>
      </c>
      <c r="U44">
        <f t="shared" si="64"/>
        <v>0</v>
      </c>
      <c r="V44">
        <f t="shared" si="65"/>
        <v>0</v>
      </c>
      <c r="W44">
        <f t="shared" si="66"/>
        <v>0</v>
      </c>
      <c r="X44">
        <f t="shared" si="67"/>
        <v>0</v>
      </c>
      <c r="Y44">
        <f t="shared" si="67"/>
        <v>0</v>
      </c>
      <c r="AA44">
        <v>224801557</v>
      </c>
      <c r="AB44">
        <f t="shared" si="68"/>
        <v>6513</v>
      </c>
      <c r="AC44">
        <f t="shared" si="69"/>
        <v>6513</v>
      </c>
      <c r="AD44">
        <f t="shared" si="70"/>
        <v>0</v>
      </c>
      <c r="AE44">
        <f t="shared" si="71"/>
        <v>0</v>
      </c>
      <c r="AF44">
        <f t="shared" si="71"/>
        <v>0</v>
      </c>
      <c r="AG44">
        <f t="shared" si="72"/>
        <v>0</v>
      </c>
      <c r="AH44">
        <f t="shared" si="73"/>
        <v>0</v>
      </c>
      <c r="AI44">
        <f t="shared" si="73"/>
        <v>0</v>
      </c>
      <c r="AJ44">
        <f t="shared" si="74"/>
        <v>0</v>
      </c>
      <c r="AK44">
        <v>6513</v>
      </c>
      <c r="AL44">
        <v>6513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2</v>
      </c>
      <c r="BE44" t="s">
        <v>2</v>
      </c>
      <c r="BF44" t="s">
        <v>2</v>
      </c>
      <c r="BG44" t="s">
        <v>2</v>
      </c>
      <c r="BH44">
        <v>3</v>
      </c>
      <c r="BI44">
        <v>1</v>
      </c>
      <c r="BJ44" t="s">
        <v>63</v>
      </c>
      <c r="BM44">
        <v>500001</v>
      </c>
      <c r="BN44">
        <v>0</v>
      </c>
      <c r="BO44" t="s">
        <v>39</v>
      </c>
      <c r="BP44">
        <v>1</v>
      </c>
      <c r="BQ44">
        <v>8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2</v>
      </c>
      <c r="BZ44">
        <v>0</v>
      </c>
      <c r="CA44">
        <v>0</v>
      </c>
      <c r="CB44" t="s">
        <v>2</v>
      </c>
      <c r="CE44">
        <v>0</v>
      </c>
      <c r="CF44">
        <v>0</v>
      </c>
      <c r="CG44">
        <v>0</v>
      </c>
      <c r="CM44">
        <v>0</v>
      </c>
      <c r="CN44" t="s">
        <v>2</v>
      </c>
      <c r="CO44">
        <v>0</v>
      </c>
      <c r="CP44">
        <f t="shared" si="75"/>
        <v>20.84</v>
      </c>
      <c r="CQ44">
        <f t="shared" si="76"/>
        <v>6513</v>
      </c>
      <c r="CR44">
        <f t="shared" si="77"/>
        <v>0</v>
      </c>
      <c r="CS44">
        <f t="shared" si="78"/>
        <v>0</v>
      </c>
      <c r="CT44">
        <f t="shared" si="78"/>
        <v>0</v>
      </c>
      <c r="CU44">
        <f t="shared" si="78"/>
        <v>0</v>
      </c>
      <c r="CV44">
        <f t="shared" si="78"/>
        <v>0</v>
      </c>
      <c r="CW44">
        <f t="shared" si="78"/>
        <v>0</v>
      </c>
      <c r="CX44">
        <f t="shared" si="78"/>
        <v>0</v>
      </c>
      <c r="CY44">
        <f t="shared" si="79"/>
        <v>0</v>
      </c>
      <c r="CZ44">
        <f t="shared" si="80"/>
        <v>0</v>
      </c>
      <c r="DC44" t="s">
        <v>2</v>
      </c>
      <c r="DD44" t="s">
        <v>2</v>
      </c>
      <c r="DE44" t="s">
        <v>2</v>
      </c>
      <c r="DF44" t="s">
        <v>2</v>
      </c>
      <c r="DG44" t="s">
        <v>2</v>
      </c>
      <c r="DH44" t="s">
        <v>2</v>
      </c>
      <c r="DI44" t="s">
        <v>2</v>
      </c>
      <c r="DJ44" t="s">
        <v>2</v>
      </c>
      <c r="DK44" t="s">
        <v>2</v>
      </c>
      <c r="DL44" t="s">
        <v>2</v>
      </c>
      <c r="DM44" t="s">
        <v>2</v>
      </c>
      <c r="DN44">
        <v>0</v>
      </c>
      <c r="DO44">
        <v>0</v>
      </c>
      <c r="DP44">
        <v>1</v>
      </c>
      <c r="DQ44">
        <v>1</v>
      </c>
      <c r="DU44">
        <v>1009</v>
      </c>
      <c r="DV44" t="s">
        <v>53</v>
      </c>
      <c r="DW44" t="s">
        <v>53</v>
      </c>
      <c r="DX44">
        <v>1000</v>
      </c>
      <c r="DZ44" t="s">
        <v>2</v>
      </c>
      <c r="EA44" t="s">
        <v>2</v>
      </c>
      <c r="EB44" t="s">
        <v>2</v>
      </c>
      <c r="EC44" t="s">
        <v>2</v>
      </c>
      <c r="ED44" t="s">
        <v>2</v>
      </c>
      <c r="EE44">
        <v>224644514</v>
      </c>
      <c r="EF44">
        <v>8</v>
      </c>
      <c r="EG44" t="s">
        <v>36</v>
      </c>
      <c r="EH44">
        <v>0</v>
      </c>
      <c r="EI44" t="s">
        <v>2</v>
      </c>
      <c r="EJ44">
        <v>1</v>
      </c>
      <c r="EK44">
        <v>500001</v>
      </c>
      <c r="EL44" t="s">
        <v>37</v>
      </c>
      <c r="EM44" t="s">
        <v>38</v>
      </c>
      <c r="EN44" t="s">
        <v>2</v>
      </c>
      <c r="EO44" t="s">
        <v>2</v>
      </c>
      <c r="EQ44">
        <v>0</v>
      </c>
      <c r="ER44">
        <v>6513</v>
      </c>
      <c r="ES44">
        <v>6513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f t="shared" si="81"/>
        <v>0</v>
      </c>
      <c r="FS44">
        <v>0</v>
      </c>
      <c r="FX44">
        <v>0</v>
      </c>
      <c r="FY44">
        <v>0</v>
      </c>
      <c r="GA44" t="s">
        <v>2</v>
      </c>
      <c r="GD44">
        <v>1</v>
      </c>
      <c r="GF44">
        <v>-1724628855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82"/>
        <v>0</v>
      </c>
      <c r="GM44">
        <f t="shared" si="83"/>
        <v>20.84</v>
      </c>
      <c r="GN44">
        <f t="shared" si="84"/>
        <v>20.84</v>
      </c>
      <c r="GO44">
        <f t="shared" si="85"/>
        <v>0</v>
      </c>
      <c r="GP44">
        <f t="shared" si="86"/>
        <v>0</v>
      </c>
      <c r="GR44">
        <v>0</v>
      </c>
      <c r="GS44">
        <v>3</v>
      </c>
      <c r="GT44">
        <v>0</v>
      </c>
      <c r="GU44" t="s">
        <v>2</v>
      </c>
      <c r="GV44">
        <f t="shared" si="87"/>
        <v>0</v>
      </c>
      <c r="GW44">
        <v>1</v>
      </c>
      <c r="GX44">
        <f t="shared" si="88"/>
        <v>0</v>
      </c>
      <c r="HA44">
        <v>0</v>
      </c>
      <c r="HB44">
        <v>0</v>
      </c>
      <c r="HC44">
        <f t="shared" si="89"/>
        <v>0</v>
      </c>
      <c r="HE44" t="s">
        <v>2</v>
      </c>
      <c r="HF44" t="s">
        <v>2</v>
      </c>
      <c r="HI44">
        <f t="shared" si="90"/>
        <v>0</v>
      </c>
      <c r="HJ44">
        <f t="shared" si="91"/>
        <v>0</v>
      </c>
      <c r="HK44">
        <f t="shared" si="92"/>
        <v>0</v>
      </c>
      <c r="HL44">
        <f t="shared" si="93"/>
        <v>0</v>
      </c>
      <c r="HM44" t="s">
        <v>2</v>
      </c>
      <c r="HN44" t="s">
        <v>2</v>
      </c>
      <c r="HO44" t="s">
        <v>2</v>
      </c>
      <c r="HP44" t="s">
        <v>2</v>
      </c>
      <c r="HQ44" t="s">
        <v>2</v>
      </c>
      <c r="IK44">
        <v>0</v>
      </c>
    </row>
    <row r="45" spans="1:255" x14ac:dyDescent="0.2">
      <c r="A45" s="2">
        <v>17</v>
      </c>
      <c r="B45" s="2">
        <v>1</v>
      </c>
      <c r="C45" s="2"/>
      <c r="D45" s="2"/>
      <c r="E45" s="2" t="s">
        <v>64</v>
      </c>
      <c r="F45" s="2" t="s">
        <v>65</v>
      </c>
      <c r="G45" s="2" t="s">
        <v>66</v>
      </c>
      <c r="H45" s="2" t="s">
        <v>67</v>
      </c>
      <c r="I45" s="2">
        <f>ROUND(ROUND(6.381,4),7)</f>
        <v>6.3810000000000002</v>
      </c>
      <c r="J45" s="2">
        <v>0</v>
      </c>
      <c r="K45" s="2">
        <f>ROUND(ROUND(6.381,4),7)</f>
        <v>6.3810000000000002</v>
      </c>
      <c r="L45" s="2"/>
      <c r="M45" s="2"/>
      <c r="N45" s="2"/>
      <c r="O45" s="2">
        <f t="shared" si="58"/>
        <v>546.91999999999996</v>
      </c>
      <c r="P45" s="2">
        <f t="shared" si="59"/>
        <v>546.91999999999996</v>
      </c>
      <c r="Q45" s="2">
        <f t="shared" si="60"/>
        <v>0</v>
      </c>
      <c r="R45" s="2">
        <f t="shared" si="61"/>
        <v>0</v>
      </c>
      <c r="S45" s="2">
        <f t="shared" si="62"/>
        <v>0</v>
      </c>
      <c r="T45" s="2">
        <f t="shared" si="63"/>
        <v>0</v>
      </c>
      <c r="U45" s="2">
        <f t="shared" si="64"/>
        <v>0</v>
      </c>
      <c r="V45" s="2">
        <f t="shared" si="65"/>
        <v>0</v>
      </c>
      <c r="W45" s="2">
        <f t="shared" si="66"/>
        <v>0</v>
      </c>
      <c r="X45" s="2">
        <f t="shared" si="67"/>
        <v>0</v>
      </c>
      <c r="Y45" s="2">
        <f t="shared" si="67"/>
        <v>0</v>
      </c>
      <c r="Z45" s="2"/>
      <c r="AA45" s="2">
        <v>224801565</v>
      </c>
      <c r="AB45" s="2">
        <f t="shared" si="68"/>
        <v>85.71</v>
      </c>
      <c r="AC45" s="2">
        <f t="shared" si="69"/>
        <v>85.71</v>
      </c>
      <c r="AD45" s="2">
        <f t="shared" si="70"/>
        <v>0</v>
      </c>
      <c r="AE45" s="2">
        <f t="shared" si="71"/>
        <v>0</v>
      </c>
      <c r="AF45" s="2">
        <f t="shared" si="71"/>
        <v>0</v>
      </c>
      <c r="AG45" s="2">
        <f t="shared" si="72"/>
        <v>0</v>
      </c>
      <c r="AH45" s="2">
        <f t="shared" si="73"/>
        <v>0</v>
      </c>
      <c r="AI45" s="2">
        <f t="shared" si="73"/>
        <v>0</v>
      </c>
      <c r="AJ45" s="2">
        <f t="shared" si="74"/>
        <v>0</v>
      </c>
      <c r="AK45" s="2">
        <v>85.71</v>
      </c>
      <c r="AL45" s="2">
        <v>85.71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</v>
      </c>
      <c r="BD45" s="2" t="s">
        <v>2</v>
      </c>
      <c r="BE45" s="2" t="s">
        <v>2</v>
      </c>
      <c r="BF45" s="2" t="s">
        <v>2</v>
      </c>
      <c r="BG45" s="2" t="s">
        <v>2</v>
      </c>
      <c r="BH45" s="2">
        <v>3</v>
      </c>
      <c r="BI45" s="2">
        <v>1</v>
      </c>
      <c r="BJ45" s="2" t="s">
        <v>68</v>
      </c>
      <c r="BK45" s="2"/>
      <c r="BL45" s="2"/>
      <c r="BM45" s="2">
        <v>500001</v>
      </c>
      <c r="BN45" s="2">
        <v>0</v>
      </c>
      <c r="BO45" s="2" t="s">
        <v>2</v>
      </c>
      <c r="BP45" s="2">
        <v>0</v>
      </c>
      <c r="BQ45" s="2">
        <v>8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2</v>
      </c>
      <c r="BZ45" s="2">
        <v>0</v>
      </c>
      <c r="CA45" s="2">
        <v>0</v>
      </c>
      <c r="CB45" s="2" t="s">
        <v>2</v>
      </c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2</v>
      </c>
      <c r="CO45" s="2">
        <v>0</v>
      </c>
      <c r="CP45" s="2">
        <f t="shared" si="75"/>
        <v>546.91999999999996</v>
      </c>
      <c r="CQ45" s="2">
        <f t="shared" si="76"/>
        <v>85.71</v>
      </c>
      <c r="CR45" s="2">
        <f t="shared" si="77"/>
        <v>0</v>
      </c>
      <c r="CS45" s="2">
        <f t="shared" si="78"/>
        <v>0</v>
      </c>
      <c r="CT45" s="2">
        <f t="shared" si="78"/>
        <v>0</v>
      </c>
      <c r="CU45" s="2">
        <f t="shared" si="78"/>
        <v>0</v>
      </c>
      <c r="CV45" s="2">
        <f t="shared" si="78"/>
        <v>0</v>
      </c>
      <c r="CW45" s="2">
        <f t="shared" si="78"/>
        <v>0</v>
      </c>
      <c r="CX45" s="2">
        <f t="shared" si="78"/>
        <v>0</v>
      </c>
      <c r="CY45" s="2">
        <f t="shared" si="79"/>
        <v>0</v>
      </c>
      <c r="CZ45" s="2">
        <f t="shared" si="80"/>
        <v>0</v>
      </c>
      <c r="DA45" s="2"/>
      <c r="DB45" s="2"/>
      <c r="DC45" s="2" t="s">
        <v>2</v>
      </c>
      <c r="DD45" s="2" t="s">
        <v>2</v>
      </c>
      <c r="DE45" s="2" t="s">
        <v>2</v>
      </c>
      <c r="DF45" s="2" t="s">
        <v>2</v>
      </c>
      <c r="DG45" s="2" t="s">
        <v>2</v>
      </c>
      <c r="DH45" s="2" t="s">
        <v>2</v>
      </c>
      <c r="DI45" s="2" t="s">
        <v>2</v>
      </c>
      <c r="DJ45" s="2" t="s">
        <v>2</v>
      </c>
      <c r="DK45" s="2" t="s">
        <v>2</v>
      </c>
      <c r="DL45" s="2" t="s">
        <v>2</v>
      </c>
      <c r="DM45" s="2" t="s">
        <v>2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1005</v>
      </c>
      <c r="DV45" s="2" t="s">
        <v>67</v>
      </c>
      <c r="DW45" s="2" t="s">
        <v>67</v>
      </c>
      <c r="DX45" s="2">
        <v>1</v>
      </c>
      <c r="DY45" s="2"/>
      <c r="DZ45" s="2" t="s">
        <v>2</v>
      </c>
      <c r="EA45" s="2" t="s">
        <v>2</v>
      </c>
      <c r="EB45" s="2" t="s">
        <v>2</v>
      </c>
      <c r="EC45" s="2" t="s">
        <v>2</v>
      </c>
      <c r="ED45" s="2" t="s">
        <v>2</v>
      </c>
      <c r="EE45" s="2">
        <v>224644514</v>
      </c>
      <c r="EF45" s="2">
        <v>8</v>
      </c>
      <c r="EG45" s="2" t="s">
        <v>36</v>
      </c>
      <c r="EH45" s="2">
        <v>0</v>
      </c>
      <c r="EI45" s="2" t="s">
        <v>2</v>
      </c>
      <c r="EJ45" s="2">
        <v>1</v>
      </c>
      <c r="EK45" s="2">
        <v>500001</v>
      </c>
      <c r="EL45" s="2" t="s">
        <v>37</v>
      </c>
      <c r="EM45" s="2" t="s">
        <v>38</v>
      </c>
      <c r="EN45" s="2" t="s">
        <v>2</v>
      </c>
      <c r="EO45" s="2" t="s">
        <v>2</v>
      </c>
      <c r="EP45" s="2"/>
      <c r="EQ45" s="2">
        <v>0</v>
      </c>
      <c r="ER45" s="2">
        <v>85.71</v>
      </c>
      <c r="ES45" s="2">
        <v>85.71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f t="shared" si="81"/>
        <v>0</v>
      </c>
      <c r="FS45" s="2">
        <v>0</v>
      </c>
      <c r="FT45" s="2"/>
      <c r="FU45" s="2"/>
      <c r="FV45" s="2"/>
      <c r="FW45" s="2"/>
      <c r="FX45" s="2">
        <v>0</v>
      </c>
      <c r="FY45" s="2">
        <v>0</v>
      </c>
      <c r="FZ45" s="2"/>
      <c r="GA45" s="2" t="s">
        <v>2</v>
      </c>
      <c r="GB45" s="2"/>
      <c r="GC45" s="2"/>
      <c r="GD45" s="2">
        <v>1</v>
      </c>
      <c r="GE45" s="2"/>
      <c r="GF45" s="2">
        <v>229101141</v>
      </c>
      <c r="GG45" s="2">
        <v>2</v>
      </c>
      <c r="GH45" s="2">
        <v>1</v>
      </c>
      <c r="GI45" s="2">
        <v>4</v>
      </c>
      <c r="GJ45" s="2">
        <v>0</v>
      </c>
      <c r="GK45" s="2">
        <v>0</v>
      </c>
      <c r="GL45" s="2">
        <f t="shared" si="82"/>
        <v>0</v>
      </c>
      <c r="GM45" s="2">
        <f t="shared" si="83"/>
        <v>546.91999999999996</v>
      </c>
      <c r="GN45" s="2">
        <f t="shared" si="84"/>
        <v>546.91999999999996</v>
      </c>
      <c r="GO45" s="2">
        <f t="shared" si="85"/>
        <v>0</v>
      </c>
      <c r="GP45" s="2">
        <f t="shared" si="86"/>
        <v>0</v>
      </c>
      <c r="GQ45" s="2"/>
      <c r="GR45" s="2">
        <v>0</v>
      </c>
      <c r="GS45" s="2">
        <v>3</v>
      </c>
      <c r="GT45" s="2">
        <v>0</v>
      </c>
      <c r="GU45" s="2" t="s">
        <v>2</v>
      </c>
      <c r="GV45" s="2">
        <f t="shared" si="87"/>
        <v>0</v>
      </c>
      <c r="GW45" s="2">
        <v>1</v>
      </c>
      <c r="GX45" s="2">
        <f t="shared" si="88"/>
        <v>0</v>
      </c>
      <c r="GY45" s="2"/>
      <c r="GZ45" s="2"/>
      <c r="HA45" s="2">
        <v>0</v>
      </c>
      <c r="HB45" s="2">
        <v>0</v>
      </c>
      <c r="HC45" s="2">
        <f t="shared" si="89"/>
        <v>0</v>
      </c>
      <c r="HD45" s="2"/>
      <c r="HE45" s="2" t="s">
        <v>2</v>
      </c>
      <c r="HF45" s="2" t="s">
        <v>2</v>
      </c>
      <c r="HG45" s="2"/>
      <c r="HH45" s="2"/>
      <c r="HI45" s="2">
        <f t="shared" si="90"/>
        <v>0</v>
      </c>
      <c r="HJ45" s="2">
        <f t="shared" si="91"/>
        <v>0</v>
      </c>
      <c r="HK45" s="2">
        <f t="shared" si="92"/>
        <v>0</v>
      </c>
      <c r="HL45" s="2">
        <f t="shared" si="93"/>
        <v>0</v>
      </c>
      <c r="HM45" s="2" t="s">
        <v>2</v>
      </c>
      <c r="HN45" s="2" t="s">
        <v>2</v>
      </c>
      <c r="HO45" s="2" t="s">
        <v>2</v>
      </c>
      <c r="HP45" s="2" t="s">
        <v>2</v>
      </c>
      <c r="HQ45" s="2" t="s">
        <v>2</v>
      </c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>
        <v>17</v>
      </c>
      <c r="B46">
        <v>1</v>
      </c>
      <c r="E46" t="s">
        <v>64</v>
      </c>
      <c r="F46" t="s">
        <v>65</v>
      </c>
      <c r="G46" t="s">
        <v>66</v>
      </c>
      <c r="H46" t="s">
        <v>67</v>
      </c>
      <c r="I46">
        <f>ROUND(ROUND(6.381,4),7)</f>
        <v>6.3810000000000002</v>
      </c>
      <c r="J46">
        <v>0</v>
      </c>
      <c r="K46">
        <f>ROUND(ROUND(6.381,4),7)</f>
        <v>6.3810000000000002</v>
      </c>
      <c r="O46">
        <f t="shared" si="58"/>
        <v>546.91999999999996</v>
      </c>
      <c r="P46">
        <f t="shared" si="59"/>
        <v>546.91999999999996</v>
      </c>
      <c r="Q46">
        <f t="shared" si="60"/>
        <v>0</v>
      </c>
      <c r="R46">
        <f t="shared" si="61"/>
        <v>0</v>
      </c>
      <c r="S46">
        <f t="shared" si="62"/>
        <v>0</v>
      </c>
      <c r="T46">
        <f t="shared" si="63"/>
        <v>0</v>
      </c>
      <c r="U46">
        <f t="shared" si="64"/>
        <v>0</v>
      </c>
      <c r="V46">
        <f t="shared" si="65"/>
        <v>0</v>
      </c>
      <c r="W46">
        <f t="shared" si="66"/>
        <v>0</v>
      </c>
      <c r="X46">
        <f t="shared" si="67"/>
        <v>0</v>
      </c>
      <c r="Y46">
        <f t="shared" si="67"/>
        <v>0</v>
      </c>
      <c r="AA46">
        <v>224801557</v>
      </c>
      <c r="AB46">
        <f t="shared" si="68"/>
        <v>85.71</v>
      </c>
      <c r="AC46">
        <f t="shared" si="69"/>
        <v>85.71</v>
      </c>
      <c r="AD46">
        <f t="shared" si="70"/>
        <v>0</v>
      </c>
      <c r="AE46">
        <f t="shared" si="71"/>
        <v>0</v>
      </c>
      <c r="AF46">
        <f t="shared" si="71"/>
        <v>0</v>
      </c>
      <c r="AG46">
        <f t="shared" si="72"/>
        <v>0</v>
      </c>
      <c r="AH46">
        <f t="shared" si="73"/>
        <v>0</v>
      </c>
      <c r="AI46">
        <f t="shared" si="73"/>
        <v>0</v>
      </c>
      <c r="AJ46">
        <f t="shared" si="74"/>
        <v>0</v>
      </c>
      <c r="AK46">
        <v>85.71</v>
      </c>
      <c r="AL46">
        <v>85.71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2</v>
      </c>
      <c r="BE46" t="s">
        <v>2</v>
      </c>
      <c r="BF46" t="s">
        <v>2</v>
      </c>
      <c r="BG46" t="s">
        <v>2</v>
      </c>
      <c r="BH46">
        <v>3</v>
      </c>
      <c r="BI46">
        <v>1</v>
      </c>
      <c r="BJ46" t="s">
        <v>68</v>
      </c>
      <c r="BM46">
        <v>500001</v>
      </c>
      <c r="BN46">
        <v>0</v>
      </c>
      <c r="BO46" t="s">
        <v>39</v>
      </c>
      <c r="BP46">
        <v>1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2</v>
      </c>
      <c r="BZ46">
        <v>0</v>
      </c>
      <c r="CA46">
        <v>0</v>
      </c>
      <c r="CB46" t="s">
        <v>2</v>
      </c>
      <c r="CE46">
        <v>0</v>
      </c>
      <c r="CF46">
        <v>0</v>
      </c>
      <c r="CG46">
        <v>0</v>
      </c>
      <c r="CM46">
        <v>0</v>
      </c>
      <c r="CN46" t="s">
        <v>2</v>
      </c>
      <c r="CO46">
        <v>0</v>
      </c>
      <c r="CP46">
        <f t="shared" si="75"/>
        <v>546.91999999999996</v>
      </c>
      <c r="CQ46">
        <f t="shared" si="76"/>
        <v>85.71</v>
      </c>
      <c r="CR46">
        <f t="shared" si="77"/>
        <v>0</v>
      </c>
      <c r="CS46">
        <f t="shared" si="78"/>
        <v>0</v>
      </c>
      <c r="CT46">
        <f t="shared" si="78"/>
        <v>0</v>
      </c>
      <c r="CU46">
        <f t="shared" si="78"/>
        <v>0</v>
      </c>
      <c r="CV46">
        <f t="shared" si="78"/>
        <v>0</v>
      </c>
      <c r="CW46">
        <f t="shared" si="78"/>
        <v>0</v>
      </c>
      <c r="CX46">
        <f t="shared" si="78"/>
        <v>0</v>
      </c>
      <c r="CY46">
        <f t="shared" si="79"/>
        <v>0</v>
      </c>
      <c r="CZ46">
        <f t="shared" si="80"/>
        <v>0</v>
      </c>
      <c r="DC46" t="s">
        <v>2</v>
      </c>
      <c r="DD46" t="s">
        <v>2</v>
      </c>
      <c r="DE46" t="s">
        <v>2</v>
      </c>
      <c r="DF46" t="s">
        <v>2</v>
      </c>
      <c r="DG46" t="s">
        <v>2</v>
      </c>
      <c r="DH46" t="s">
        <v>2</v>
      </c>
      <c r="DI46" t="s">
        <v>2</v>
      </c>
      <c r="DJ46" t="s">
        <v>2</v>
      </c>
      <c r="DK46" t="s">
        <v>2</v>
      </c>
      <c r="DL46" t="s">
        <v>2</v>
      </c>
      <c r="DM46" t="s">
        <v>2</v>
      </c>
      <c r="DN46">
        <v>0</v>
      </c>
      <c r="DO46">
        <v>0</v>
      </c>
      <c r="DP46">
        <v>1</v>
      </c>
      <c r="DQ46">
        <v>1</v>
      </c>
      <c r="DU46">
        <v>1005</v>
      </c>
      <c r="DV46" t="s">
        <v>67</v>
      </c>
      <c r="DW46" t="s">
        <v>67</v>
      </c>
      <c r="DX46">
        <v>1</v>
      </c>
      <c r="DZ46" t="s">
        <v>2</v>
      </c>
      <c r="EA46" t="s">
        <v>2</v>
      </c>
      <c r="EB46" t="s">
        <v>2</v>
      </c>
      <c r="EC46" t="s">
        <v>2</v>
      </c>
      <c r="ED46" t="s">
        <v>2</v>
      </c>
      <c r="EE46">
        <v>224644514</v>
      </c>
      <c r="EF46">
        <v>8</v>
      </c>
      <c r="EG46" t="s">
        <v>36</v>
      </c>
      <c r="EH46">
        <v>0</v>
      </c>
      <c r="EI46" t="s">
        <v>2</v>
      </c>
      <c r="EJ46">
        <v>1</v>
      </c>
      <c r="EK46">
        <v>500001</v>
      </c>
      <c r="EL46" t="s">
        <v>37</v>
      </c>
      <c r="EM46" t="s">
        <v>38</v>
      </c>
      <c r="EN46" t="s">
        <v>2</v>
      </c>
      <c r="EO46" t="s">
        <v>2</v>
      </c>
      <c r="EQ46">
        <v>0</v>
      </c>
      <c r="ER46">
        <v>85.71</v>
      </c>
      <c r="ES46">
        <v>85.71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FQ46">
        <v>0</v>
      </c>
      <c r="FR46">
        <f t="shared" si="81"/>
        <v>0</v>
      </c>
      <c r="FS46">
        <v>0</v>
      </c>
      <c r="FX46">
        <v>0</v>
      </c>
      <c r="FY46">
        <v>0</v>
      </c>
      <c r="GA46" t="s">
        <v>2</v>
      </c>
      <c r="GD46">
        <v>1</v>
      </c>
      <c r="GF46">
        <v>229101141</v>
      </c>
      <c r="GG46">
        <v>2</v>
      </c>
      <c r="GH46">
        <v>1</v>
      </c>
      <c r="GI46">
        <v>4</v>
      </c>
      <c r="GJ46">
        <v>0</v>
      </c>
      <c r="GK46">
        <v>0</v>
      </c>
      <c r="GL46">
        <f t="shared" si="82"/>
        <v>0</v>
      </c>
      <c r="GM46">
        <f t="shared" si="83"/>
        <v>546.91999999999996</v>
      </c>
      <c r="GN46">
        <f t="shared" si="84"/>
        <v>546.91999999999996</v>
      </c>
      <c r="GO46">
        <f t="shared" si="85"/>
        <v>0</v>
      </c>
      <c r="GP46">
        <f t="shared" si="86"/>
        <v>0</v>
      </c>
      <c r="GR46">
        <v>0</v>
      </c>
      <c r="GS46">
        <v>3</v>
      </c>
      <c r="GT46">
        <v>0</v>
      </c>
      <c r="GU46" t="s">
        <v>2</v>
      </c>
      <c r="GV46">
        <f t="shared" si="87"/>
        <v>0</v>
      </c>
      <c r="GW46">
        <v>1</v>
      </c>
      <c r="GX46">
        <f t="shared" si="88"/>
        <v>0</v>
      </c>
      <c r="HA46">
        <v>0</v>
      </c>
      <c r="HB46">
        <v>0</v>
      </c>
      <c r="HC46">
        <f t="shared" si="89"/>
        <v>0</v>
      </c>
      <c r="HE46" t="s">
        <v>2</v>
      </c>
      <c r="HF46" t="s">
        <v>2</v>
      </c>
      <c r="HI46">
        <f t="shared" si="90"/>
        <v>0</v>
      </c>
      <c r="HJ46">
        <f t="shared" si="91"/>
        <v>0</v>
      </c>
      <c r="HK46">
        <f t="shared" si="92"/>
        <v>0</v>
      </c>
      <c r="HL46">
        <f t="shared" si="93"/>
        <v>0</v>
      </c>
      <c r="HM46" t="s">
        <v>2</v>
      </c>
      <c r="HN46" t="s">
        <v>2</v>
      </c>
      <c r="HO46" t="s">
        <v>2</v>
      </c>
      <c r="HP46" t="s">
        <v>2</v>
      </c>
      <c r="HQ46" t="s">
        <v>2</v>
      </c>
      <c r="IK46">
        <v>0</v>
      </c>
    </row>
    <row r="47" spans="1:255" x14ac:dyDescent="0.2">
      <c r="A47" s="2">
        <v>17</v>
      </c>
      <c r="B47" s="2">
        <v>1</v>
      </c>
      <c r="C47" s="2"/>
      <c r="D47" s="2"/>
      <c r="E47" s="2" t="s">
        <v>69</v>
      </c>
      <c r="F47" s="2" t="s">
        <v>70</v>
      </c>
      <c r="G47" s="2" t="s">
        <v>71</v>
      </c>
      <c r="H47" s="2" t="s">
        <v>53</v>
      </c>
      <c r="I47" s="2">
        <f>ROUND(ROUND(0.023929,4),7)</f>
        <v>2.3900000000000001E-2</v>
      </c>
      <c r="J47" s="2">
        <v>0</v>
      </c>
      <c r="K47" s="2">
        <f>ROUND(ROUND(0.023929,4),7)</f>
        <v>2.3900000000000001E-2</v>
      </c>
      <c r="L47" s="2"/>
      <c r="M47" s="2"/>
      <c r="N47" s="2"/>
      <c r="O47" s="2">
        <f t="shared" si="58"/>
        <v>103.15</v>
      </c>
      <c r="P47" s="2">
        <f t="shared" si="59"/>
        <v>103.15</v>
      </c>
      <c r="Q47" s="2">
        <f t="shared" si="60"/>
        <v>0</v>
      </c>
      <c r="R47" s="2">
        <f t="shared" si="61"/>
        <v>0</v>
      </c>
      <c r="S47" s="2">
        <f t="shared" si="62"/>
        <v>0</v>
      </c>
      <c r="T47" s="2">
        <f t="shared" si="63"/>
        <v>0</v>
      </c>
      <c r="U47" s="2">
        <f t="shared" si="64"/>
        <v>0</v>
      </c>
      <c r="V47" s="2">
        <f t="shared" si="65"/>
        <v>0</v>
      </c>
      <c r="W47" s="2">
        <f t="shared" si="66"/>
        <v>0</v>
      </c>
      <c r="X47" s="2">
        <f t="shared" si="67"/>
        <v>0</v>
      </c>
      <c r="Y47" s="2">
        <f t="shared" si="67"/>
        <v>0</v>
      </c>
      <c r="Z47" s="2"/>
      <c r="AA47" s="2">
        <v>224801565</v>
      </c>
      <c r="AB47" s="2">
        <f t="shared" si="68"/>
        <v>4316</v>
      </c>
      <c r="AC47" s="2">
        <f t="shared" si="69"/>
        <v>4316</v>
      </c>
      <c r="AD47" s="2">
        <f t="shared" si="70"/>
        <v>0</v>
      </c>
      <c r="AE47" s="2">
        <f t="shared" si="71"/>
        <v>0</v>
      </c>
      <c r="AF47" s="2">
        <f t="shared" si="71"/>
        <v>0</v>
      </c>
      <c r="AG47" s="2">
        <f t="shared" si="72"/>
        <v>0</v>
      </c>
      <c r="AH47" s="2">
        <f t="shared" si="73"/>
        <v>0</v>
      </c>
      <c r="AI47" s="2">
        <f t="shared" si="73"/>
        <v>0</v>
      </c>
      <c r="AJ47" s="2">
        <f t="shared" si="74"/>
        <v>0</v>
      </c>
      <c r="AK47" s="2">
        <v>4316</v>
      </c>
      <c r="AL47" s="2">
        <v>4316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2</v>
      </c>
      <c r="BE47" s="2" t="s">
        <v>2</v>
      </c>
      <c r="BF47" s="2" t="s">
        <v>2</v>
      </c>
      <c r="BG47" s="2" t="s">
        <v>2</v>
      </c>
      <c r="BH47" s="2">
        <v>3</v>
      </c>
      <c r="BI47" s="2">
        <v>1</v>
      </c>
      <c r="BJ47" s="2" t="s">
        <v>72</v>
      </c>
      <c r="BK47" s="2"/>
      <c r="BL47" s="2"/>
      <c r="BM47" s="2">
        <v>500001</v>
      </c>
      <c r="BN47" s="2">
        <v>0</v>
      </c>
      <c r="BO47" s="2" t="s">
        <v>2</v>
      </c>
      <c r="BP47" s="2">
        <v>0</v>
      </c>
      <c r="BQ47" s="2">
        <v>8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2</v>
      </c>
      <c r="BZ47" s="2">
        <v>0</v>
      </c>
      <c r="CA47" s="2">
        <v>0</v>
      </c>
      <c r="CB47" s="2" t="s">
        <v>2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2</v>
      </c>
      <c r="CO47" s="2">
        <v>0</v>
      </c>
      <c r="CP47" s="2">
        <f t="shared" si="75"/>
        <v>103.15</v>
      </c>
      <c r="CQ47" s="2">
        <f t="shared" si="76"/>
        <v>4316</v>
      </c>
      <c r="CR47" s="2">
        <f t="shared" si="77"/>
        <v>0</v>
      </c>
      <c r="CS47" s="2">
        <f t="shared" si="78"/>
        <v>0</v>
      </c>
      <c r="CT47" s="2">
        <f t="shared" si="78"/>
        <v>0</v>
      </c>
      <c r="CU47" s="2">
        <f t="shared" si="78"/>
        <v>0</v>
      </c>
      <c r="CV47" s="2">
        <f t="shared" si="78"/>
        <v>0</v>
      </c>
      <c r="CW47" s="2">
        <f t="shared" si="78"/>
        <v>0</v>
      </c>
      <c r="CX47" s="2">
        <f t="shared" si="78"/>
        <v>0</v>
      </c>
      <c r="CY47" s="2">
        <f t="shared" si="79"/>
        <v>0</v>
      </c>
      <c r="CZ47" s="2">
        <f t="shared" si="80"/>
        <v>0</v>
      </c>
      <c r="DA47" s="2"/>
      <c r="DB47" s="2"/>
      <c r="DC47" s="2" t="s">
        <v>2</v>
      </c>
      <c r="DD47" s="2" t="s">
        <v>2</v>
      </c>
      <c r="DE47" s="2" t="s">
        <v>2</v>
      </c>
      <c r="DF47" s="2" t="s">
        <v>2</v>
      </c>
      <c r="DG47" s="2" t="s">
        <v>2</v>
      </c>
      <c r="DH47" s="2" t="s">
        <v>2</v>
      </c>
      <c r="DI47" s="2" t="s">
        <v>2</v>
      </c>
      <c r="DJ47" s="2" t="s">
        <v>2</v>
      </c>
      <c r="DK47" s="2" t="s">
        <v>2</v>
      </c>
      <c r="DL47" s="2" t="s">
        <v>2</v>
      </c>
      <c r="DM47" s="2" t="s">
        <v>2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1009</v>
      </c>
      <c r="DV47" s="2" t="s">
        <v>53</v>
      </c>
      <c r="DW47" s="2" t="s">
        <v>53</v>
      </c>
      <c r="DX47" s="2">
        <v>1000</v>
      </c>
      <c r="DY47" s="2"/>
      <c r="DZ47" s="2" t="s">
        <v>2</v>
      </c>
      <c r="EA47" s="2" t="s">
        <v>2</v>
      </c>
      <c r="EB47" s="2" t="s">
        <v>2</v>
      </c>
      <c r="EC47" s="2" t="s">
        <v>2</v>
      </c>
      <c r="ED47" s="2" t="s">
        <v>2</v>
      </c>
      <c r="EE47" s="2">
        <v>224644514</v>
      </c>
      <c r="EF47" s="2">
        <v>8</v>
      </c>
      <c r="EG47" s="2" t="s">
        <v>36</v>
      </c>
      <c r="EH47" s="2">
        <v>0</v>
      </c>
      <c r="EI47" s="2" t="s">
        <v>2</v>
      </c>
      <c r="EJ47" s="2">
        <v>1</v>
      </c>
      <c r="EK47" s="2">
        <v>500001</v>
      </c>
      <c r="EL47" s="2" t="s">
        <v>37</v>
      </c>
      <c r="EM47" s="2" t="s">
        <v>38</v>
      </c>
      <c r="EN47" s="2" t="s">
        <v>2</v>
      </c>
      <c r="EO47" s="2" t="s">
        <v>2</v>
      </c>
      <c r="EP47" s="2"/>
      <c r="EQ47" s="2">
        <v>0</v>
      </c>
      <c r="ER47" s="2">
        <v>4316</v>
      </c>
      <c r="ES47" s="2">
        <v>4316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f t="shared" si="81"/>
        <v>0</v>
      </c>
      <c r="FS47" s="2">
        <v>0</v>
      </c>
      <c r="FT47" s="2"/>
      <c r="FU47" s="2"/>
      <c r="FV47" s="2"/>
      <c r="FW47" s="2"/>
      <c r="FX47" s="2">
        <v>0</v>
      </c>
      <c r="FY47" s="2">
        <v>0</v>
      </c>
      <c r="FZ47" s="2"/>
      <c r="GA47" s="2" t="s">
        <v>2</v>
      </c>
      <c r="GB47" s="2"/>
      <c r="GC47" s="2"/>
      <c r="GD47" s="2">
        <v>1</v>
      </c>
      <c r="GE47" s="2"/>
      <c r="GF47" s="2">
        <v>-138777149</v>
      </c>
      <c r="GG47" s="2">
        <v>2</v>
      </c>
      <c r="GH47" s="2">
        <v>1</v>
      </c>
      <c r="GI47" s="2">
        <v>4</v>
      </c>
      <c r="GJ47" s="2">
        <v>0</v>
      </c>
      <c r="GK47" s="2">
        <v>0</v>
      </c>
      <c r="GL47" s="2">
        <f t="shared" si="82"/>
        <v>0</v>
      </c>
      <c r="GM47" s="2">
        <f t="shared" si="83"/>
        <v>103.15</v>
      </c>
      <c r="GN47" s="2">
        <f t="shared" si="84"/>
        <v>103.15</v>
      </c>
      <c r="GO47" s="2">
        <f t="shared" si="85"/>
        <v>0</v>
      </c>
      <c r="GP47" s="2">
        <f t="shared" si="86"/>
        <v>0</v>
      </c>
      <c r="GQ47" s="2"/>
      <c r="GR47" s="2">
        <v>0</v>
      </c>
      <c r="GS47" s="2">
        <v>3</v>
      </c>
      <c r="GT47" s="2">
        <v>0</v>
      </c>
      <c r="GU47" s="2" t="s">
        <v>2</v>
      </c>
      <c r="GV47" s="2">
        <f t="shared" si="87"/>
        <v>0</v>
      </c>
      <c r="GW47" s="2">
        <v>1</v>
      </c>
      <c r="GX47" s="2">
        <f t="shared" si="88"/>
        <v>0</v>
      </c>
      <c r="GY47" s="2"/>
      <c r="GZ47" s="2"/>
      <c r="HA47" s="2">
        <v>0</v>
      </c>
      <c r="HB47" s="2">
        <v>0</v>
      </c>
      <c r="HC47" s="2">
        <f t="shared" si="89"/>
        <v>0</v>
      </c>
      <c r="HD47" s="2"/>
      <c r="HE47" s="2" t="s">
        <v>2</v>
      </c>
      <c r="HF47" s="2" t="s">
        <v>2</v>
      </c>
      <c r="HG47" s="2"/>
      <c r="HH47" s="2"/>
      <c r="HI47" s="2">
        <f t="shared" si="90"/>
        <v>0</v>
      </c>
      <c r="HJ47" s="2">
        <f t="shared" si="91"/>
        <v>0</v>
      </c>
      <c r="HK47" s="2">
        <f t="shared" si="92"/>
        <v>0</v>
      </c>
      <c r="HL47" s="2">
        <f t="shared" si="93"/>
        <v>0</v>
      </c>
      <c r="HM47" s="2" t="s">
        <v>2</v>
      </c>
      <c r="HN47" s="2" t="s">
        <v>2</v>
      </c>
      <c r="HO47" s="2" t="s">
        <v>2</v>
      </c>
      <c r="HP47" s="2" t="s">
        <v>2</v>
      </c>
      <c r="HQ47" s="2" t="s">
        <v>2</v>
      </c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x14ac:dyDescent="0.2">
      <c r="A48">
        <v>17</v>
      </c>
      <c r="B48">
        <v>1</v>
      </c>
      <c r="E48" t="s">
        <v>69</v>
      </c>
      <c r="F48" t="s">
        <v>70</v>
      </c>
      <c r="G48" t="s">
        <v>71</v>
      </c>
      <c r="H48" t="s">
        <v>53</v>
      </c>
      <c r="I48">
        <f>ROUND(ROUND(0.023929,4),7)</f>
        <v>2.3900000000000001E-2</v>
      </c>
      <c r="J48">
        <v>0</v>
      </c>
      <c r="K48">
        <f>ROUND(ROUND(0.023929,4),7)</f>
        <v>2.3900000000000001E-2</v>
      </c>
      <c r="O48">
        <f t="shared" si="58"/>
        <v>103.15</v>
      </c>
      <c r="P48">
        <f t="shared" si="59"/>
        <v>103.15</v>
      </c>
      <c r="Q48">
        <f t="shared" si="60"/>
        <v>0</v>
      </c>
      <c r="R48">
        <f t="shared" si="61"/>
        <v>0</v>
      </c>
      <c r="S48">
        <f t="shared" si="62"/>
        <v>0</v>
      </c>
      <c r="T48">
        <f t="shared" si="63"/>
        <v>0</v>
      </c>
      <c r="U48">
        <f t="shared" si="64"/>
        <v>0</v>
      </c>
      <c r="V48">
        <f t="shared" si="65"/>
        <v>0</v>
      </c>
      <c r="W48">
        <f t="shared" si="66"/>
        <v>0</v>
      </c>
      <c r="X48">
        <f t="shared" si="67"/>
        <v>0</v>
      </c>
      <c r="Y48">
        <f t="shared" si="67"/>
        <v>0</v>
      </c>
      <c r="AA48">
        <v>224801557</v>
      </c>
      <c r="AB48">
        <f t="shared" si="68"/>
        <v>4316</v>
      </c>
      <c r="AC48">
        <f t="shared" si="69"/>
        <v>4316</v>
      </c>
      <c r="AD48">
        <f t="shared" si="70"/>
        <v>0</v>
      </c>
      <c r="AE48">
        <f t="shared" si="71"/>
        <v>0</v>
      </c>
      <c r="AF48">
        <f t="shared" si="71"/>
        <v>0</v>
      </c>
      <c r="AG48">
        <f t="shared" si="72"/>
        <v>0</v>
      </c>
      <c r="AH48">
        <f t="shared" si="73"/>
        <v>0</v>
      </c>
      <c r="AI48">
        <f t="shared" si="73"/>
        <v>0</v>
      </c>
      <c r="AJ48">
        <f t="shared" si="74"/>
        <v>0</v>
      </c>
      <c r="AK48">
        <v>4316</v>
      </c>
      <c r="AL48">
        <v>4316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2</v>
      </c>
      <c r="BE48" t="s">
        <v>2</v>
      </c>
      <c r="BF48" t="s">
        <v>2</v>
      </c>
      <c r="BG48" t="s">
        <v>2</v>
      </c>
      <c r="BH48">
        <v>3</v>
      </c>
      <c r="BI48">
        <v>1</v>
      </c>
      <c r="BJ48" t="s">
        <v>72</v>
      </c>
      <c r="BM48">
        <v>500001</v>
      </c>
      <c r="BN48">
        <v>0</v>
      </c>
      <c r="BO48" t="s">
        <v>39</v>
      </c>
      <c r="BP48">
        <v>1</v>
      </c>
      <c r="BQ48">
        <v>8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2</v>
      </c>
      <c r="BZ48">
        <v>0</v>
      </c>
      <c r="CA48">
        <v>0</v>
      </c>
      <c r="CB48" t="s">
        <v>2</v>
      </c>
      <c r="CE48">
        <v>0</v>
      </c>
      <c r="CF48">
        <v>0</v>
      </c>
      <c r="CG48">
        <v>0</v>
      </c>
      <c r="CM48">
        <v>0</v>
      </c>
      <c r="CN48" t="s">
        <v>2</v>
      </c>
      <c r="CO48">
        <v>0</v>
      </c>
      <c r="CP48">
        <f t="shared" si="75"/>
        <v>103.15</v>
      </c>
      <c r="CQ48">
        <f t="shared" si="76"/>
        <v>4316</v>
      </c>
      <c r="CR48">
        <f t="shared" si="77"/>
        <v>0</v>
      </c>
      <c r="CS48">
        <f t="shared" si="78"/>
        <v>0</v>
      </c>
      <c r="CT48">
        <f t="shared" si="78"/>
        <v>0</v>
      </c>
      <c r="CU48">
        <f t="shared" si="78"/>
        <v>0</v>
      </c>
      <c r="CV48">
        <f t="shared" si="78"/>
        <v>0</v>
      </c>
      <c r="CW48">
        <f t="shared" si="78"/>
        <v>0</v>
      </c>
      <c r="CX48">
        <f t="shared" si="78"/>
        <v>0</v>
      </c>
      <c r="CY48">
        <f t="shared" si="79"/>
        <v>0</v>
      </c>
      <c r="CZ48">
        <f t="shared" si="80"/>
        <v>0</v>
      </c>
      <c r="DC48" t="s">
        <v>2</v>
      </c>
      <c r="DD48" t="s">
        <v>2</v>
      </c>
      <c r="DE48" t="s">
        <v>2</v>
      </c>
      <c r="DF48" t="s">
        <v>2</v>
      </c>
      <c r="DG48" t="s">
        <v>2</v>
      </c>
      <c r="DH48" t="s">
        <v>2</v>
      </c>
      <c r="DI48" t="s">
        <v>2</v>
      </c>
      <c r="DJ48" t="s">
        <v>2</v>
      </c>
      <c r="DK48" t="s">
        <v>2</v>
      </c>
      <c r="DL48" t="s">
        <v>2</v>
      </c>
      <c r="DM48" t="s">
        <v>2</v>
      </c>
      <c r="DN48">
        <v>0</v>
      </c>
      <c r="DO48">
        <v>0</v>
      </c>
      <c r="DP48">
        <v>1</v>
      </c>
      <c r="DQ48">
        <v>1</v>
      </c>
      <c r="DU48">
        <v>1009</v>
      </c>
      <c r="DV48" t="s">
        <v>53</v>
      </c>
      <c r="DW48" t="s">
        <v>53</v>
      </c>
      <c r="DX48">
        <v>1000</v>
      </c>
      <c r="DZ48" t="s">
        <v>2</v>
      </c>
      <c r="EA48" t="s">
        <v>2</v>
      </c>
      <c r="EB48" t="s">
        <v>2</v>
      </c>
      <c r="EC48" t="s">
        <v>2</v>
      </c>
      <c r="ED48" t="s">
        <v>2</v>
      </c>
      <c r="EE48">
        <v>224644514</v>
      </c>
      <c r="EF48">
        <v>8</v>
      </c>
      <c r="EG48" t="s">
        <v>36</v>
      </c>
      <c r="EH48">
        <v>0</v>
      </c>
      <c r="EI48" t="s">
        <v>2</v>
      </c>
      <c r="EJ48">
        <v>1</v>
      </c>
      <c r="EK48">
        <v>500001</v>
      </c>
      <c r="EL48" t="s">
        <v>37</v>
      </c>
      <c r="EM48" t="s">
        <v>38</v>
      </c>
      <c r="EN48" t="s">
        <v>2</v>
      </c>
      <c r="EO48" t="s">
        <v>2</v>
      </c>
      <c r="EQ48">
        <v>0</v>
      </c>
      <c r="ER48">
        <v>4316</v>
      </c>
      <c r="ES48">
        <v>4316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FQ48">
        <v>0</v>
      </c>
      <c r="FR48">
        <f t="shared" si="81"/>
        <v>0</v>
      </c>
      <c r="FS48">
        <v>0</v>
      </c>
      <c r="FX48">
        <v>0</v>
      </c>
      <c r="FY48">
        <v>0</v>
      </c>
      <c r="GA48" t="s">
        <v>2</v>
      </c>
      <c r="GD48">
        <v>1</v>
      </c>
      <c r="GF48">
        <v>-138777149</v>
      </c>
      <c r="GG48">
        <v>2</v>
      </c>
      <c r="GH48">
        <v>1</v>
      </c>
      <c r="GI48">
        <v>4</v>
      </c>
      <c r="GJ48">
        <v>0</v>
      </c>
      <c r="GK48">
        <v>0</v>
      </c>
      <c r="GL48">
        <f t="shared" si="82"/>
        <v>0</v>
      </c>
      <c r="GM48">
        <f t="shared" si="83"/>
        <v>103.15</v>
      </c>
      <c r="GN48">
        <f t="shared" si="84"/>
        <v>103.15</v>
      </c>
      <c r="GO48">
        <f t="shared" si="85"/>
        <v>0</v>
      </c>
      <c r="GP48">
        <f t="shared" si="86"/>
        <v>0</v>
      </c>
      <c r="GR48">
        <v>0</v>
      </c>
      <c r="GS48">
        <v>3</v>
      </c>
      <c r="GT48">
        <v>0</v>
      </c>
      <c r="GU48" t="s">
        <v>2</v>
      </c>
      <c r="GV48">
        <f t="shared" si="87"/>
        <v>0</v>
      </c>
      <c r="GW48">
        <v>1</v>
      </c>
      <c r="GX48">
        <f t="shared" si="88"/>
        <v>0</v>
      </c>
      <c r="HA48">
        <v>0</v>
      </c>
      <c r="HB48">
        <v>0</v>
      </c>
      <c r="HC48">
        <f t="shared" si="89"/>
        <v>0</v>
      </c>
      <c r="HE48" t="s">
        <v>2</v>
      </c>
      <c r="HF48" t="s">
        <v>2</v>
      </c>
      <c r="HI48">
        <f t="shared" si="90"/>
        <v>0</v>
      </c>
      <c r="HJ48">
        <f t="shared" si="91"/>
        <v>0</v>
      </c>
      <c r="HK48">
        <f t="shared" si="92"/>
        <v>0</v>
      </c>
      <c r="HL48">
        <f t="shared" si="93"/>
        <v>0</v>
      </c>
      <c r="HM48" t="s">
        <v>2</v>
      </c>
      <c r="HN48" t="s">
        <v>2</v>
      </c>
      <c r="HO48" t="s">
        <v>2</v>
      </c>
      <c r="HP48" t="s">
        <v>2</v>
      </c>
      <c r="HQ48" t="s">
        <v>2</v>
      </c>
      <c r="IK48">
        <v>0</v>
      </c>
    </row>
    <row r="49" spans="1:255" x14ac:dyDescent="0.2">
      <c r="A49" s="2">
        <v>19</v>
      </c>
      <c r="B49" s="2">
        <v>1</v>
      </c>
      <c r="C49" s="2"/>
      <c r="D49" s="2"/>
      <c r="E49" s="2"/>
      <c r="F49" s="2" t="s">
        <v>2</v>
      </c>
      <c r="G49" s="2" t="s">
        <v>73</v>
      </c>
      <c r="H49" s="2" t="s">
        <v>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1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 s="2">
        <v>17</v>
      </c>
      <c r="B50" s="2">
        <v>1</v>
      </c>
      <c r="C50" s="2">
        <f>ROW(SmtRes!A69)</f>
        <v>69</v>
      </c>
      <c r="D50" s="2">
        <f>ROW(EtalonRes!A80)</f>
        <v>80</v>
      </c>
      <c r="E50" s="2" t="s">
        <v>74</v>
      </c>
      <c r="F50" s="2" t="s">
        <v>75</v>
      </c>
      <c r="G50" s="2" t="s">
        <v>76</v>
      </c>
      <c r="H50" s="2" t="s">
        <v>21</v>
      </c>
      <c r="I50" s="2">
        <f>ROUND(ROUND(627.48/100,4),7)</f>
        <v>6.2747999999999999</v>
      </c>
      <c r="J50" s="2">
        <v>0</v>
      </c>
      <c r="K50" s="2">
        <f>ROUND(ROUND(627.48/100,4),7)</f>
        <v>6.2747999999999999</v>
      </c>
      <c r="L50" s="2"/>
      <c r="M50" s="2"/>
      <c r="N50" s="2"/>
      <c r="O50" s="2">
        <f>ROUND(CP50,2)</f>
        <v>22776.77</v>
      </c>
      <c r="P50" s="2">
        <f>ROUND(CQ50*I50,2)</f>
        <v>3963.98</v>
      </c>
      <c r="Q50" s="2">
        <f>ROUND(CR50*I50,2)</f>
        <v>1257.03</v>
      </c>
      <c r="R50" s="2">
        <f>ROUND(CS50*I50,2)</f>
        <v>31.37</v>
      </c>
      <c r="S50" s="2">
        <f>ROUND(CT50*I50,2)</f>
        <v>17555.759999999998</v>
      </c>
      <c r="T50" s="2">
        <f>ROUND(CU50*I50,2)</f>
        <v>0</v>
      </c>
      <c r="U50" s="2">
        <f>CV50*I50</f>
        <v>1935.5875560000002</v>
      </c>
      <c r="V50" s="2">
        <f>CW50*I50</f>
        <v>2.4471720000000001</v>
      </c>
      <c r="W50" s="2">
        <f>ROUND(CX50*I50,2)</f>
        <v>0</v>
      </c>
      <c r="X50" s="2">
        <f t="shared" ref="X50:Y53" si="94">ROUND(CY50,2)</f>
        <v>16356.03</v>
      </c>
      <c r="Y50" s="2">
        <f t="shared" si="94"/>
        <v>10904.02</v>
      </c>
      <c r="Z50" s="2"/>
      <c r="AA50" s="2">
        <v>224801565</v>
      </c>
      <c r="AB50" s="2">
        <f>ROUND((AC50+AD50+AF50),2)</f>
        <v>3629.88</v>
      </c>
      <c r="AC50" s="2">
        <f>ROUND((ES50),2)</f>
        <v>631.73</v>
      </c>
      <c r="AD50" s="2">
        <f>ROUND((((ET50)-(EU50))+AE50),2)</f>
        <v>200.33</v>
      </c>
      <c r="AE50" s="2">
        <f t="shared" ref="AE50:AF53" si="95">ROUND((EU50),2)</f>
        <v>5</v>
      </c>
      <c r="AF50" s="2">
        <f t="shared" si="95"/>
        <v>2797.82</v>
      </c>
      <c r="AG50" s="2">
        <f>ROUND((AP50),2)</f>
        <v>0</v>
      </c>
      <c r="AH50" s="2">
        <f t="shared" ref="AH50:AI53" si="96">(EW50)</f>
        <v>308.47000000000003</v>
      </c>
      <c r="AI50" s="2">
        <f t="shared" si="96"/>
        <v>0.39</v>
      </c>
      <c r="AJ50" s="2">
        <f>(AS50)</f>
        <v>0</v>
      </c>
      <c r="AK50" s="2">
        <v>3629.88</v>
      </c>
      <c r="AL50" s="2">
        <v>631.73</v>
      </c>
      <c r="AM50" s="2">
        <v>200.33</v>
      </c>
      <c r="AN50" s="2">
        <v>5</v>
      </c>
      <c r="AO50" s="2">
        <v>2797.82</v>
      </c>
      <c r="AP50" s="2">
        <v>0</v>
      </c>
      <c r="AQ50" s="2">
        <v>308.47000000000003</v>
      </c>
      <c r="AR50" s="2">
        <v>0.39</v>
      </c>
      <c r="AS50" s="2">
        <v>0</v>
      </c>
      <c r="AT50" s="2">
        <v>93</v>
      </c>
      <c r="AU50" s="2">
        <v>62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2</v>
      </c>
      <c r="BE50" s="2" t="s">
        <v>2</v>
      </c>
      <c r="BF50" s="2" t="s">
        <v>2</v>
      </c>
      <c r="BG50" s="2" t="s">
        <v>2</v>
      </c>
      <c r="BH50" s="2">
        <v>0</v>
      </c>
      <c r="BI50" s="2">
        <v>1</v>
      </c>
      <c r="BJ50" s="2" t="s">
        <v>77</v>
      </c>
      <c r="BK50" s="2"/>
      <c r="BL50" s="2"/>
      <c r="BM50" s="2">
        <v>9001</v>
      </c>
      <c r="BN50" s="2">
        <v>0</v>
      </c>
      <c r="BO50" s="2" t="s">
        <v>2</v>
      </c>
      <c r="BP50" s="2">
        <v>0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2</v>
      </c>
      <c r="BZ50" s="2">
        <v>93</v>
      </c>
      <c r="CA50" s="2">
        <v>62</v>
      </c>
      <c r="CB50" s="2" t="s">
        <v>2</v>
      </c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2</v>
      </c>
      <c r="CO50" s="2">
        <v>0</v>
      </c>
      <c r="CP50" s="2">
        <f>(P50+Q50+S50)</f>
        <v>22776.769999999997</v>
      </c>
      <c r="CQ50" s="2">
        <f>AC50*BC50</f>
        <v>631.73</v>
      </c>
      <c r="CR50" s="2">
        <f>AD50*BB50</f>
        <v>200.33</v>
      </c>
      <c r="CS50" s="2">
        <f t="shared" ref="CS50:CX53" si="97">AE50</f>
        <v>5</v>
      </c>
      <c r="CT50" s="2">
        <f t="shared" si="97"/>
        <v>2797.82</v>
      </c>
      <c r="CU50" s="2">
        <f t="shared" si="97"/>
        <v>0</v>
      </c>
      <c r="CV50" s="2">
        <f t="shared" si="97"/>
        <v>308.47000000000003</v>
      </c>
      <c r="CW50" s="2">
        <f t="shared" si="97"/>
        <v>0.39</v>
      </c>
      <c r="CX50" s="2">
        <f t="shared" si="97"/>
        <v>0</v>
      </c>
      <c r="CY50" s="2">
        <f>(((S50+R50)*AT50)/100)</f>
        <v>16356.030899999998</v>
      </c>
      <c r="CZ50" s="2">
        <f>(((S50+R50)*AU50)/100)</f>
        <v>10904.020599999998</v>
      </c>
      <c r="DA50" s="2"/>
      <c r="DB50" s="2"/>
      <c r="DC50" s="2" t="s">
        <v>2</v>
      </c>
      <c r="DD50" s="2" t="s">
        <v>2</v>
      </c>
      <c r="DE50" s="2" t="s">
        <v>2</v>
      </c>
      <c r="DF50" s="2" t="s">
        <v>2</v>
      </c>
      <c r="DG50" s="2" t="s">
        <v>2</v>
      </c>
      <c r="DH50" s="2" t="s">
        <v>2</v>
      </c>
      <c r="DI50" s="2" t="s">
        <v>2</v>
      </c>
      <c r="DJ50" s="2" t="s">
        <v>2</v>
      </c>
      <c r="DK50" s="2" t="s">
        <v>2</v>
      </c>
      <c r="DL50" s="2" t="s">
        <v>2</v>
      </c>
      <c r="DM50" s="2" t="s">
        <v>2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1005</v>
      </c>
      <c r="DV50" s="2" t="s">
        <v>21</v>
      </c>
      <c r="DW50" s="2" t="s">
        <v>21</v>
      </c>
      <c r="DX50" s="2">
        <v>100</v>
      </c>
      <c r="DY50" s="2"/>
      <c r="DZ50" s="2" t="s">
        <v>2</v>
      </c>
      <c r="EA50" s="2" t="s">
        <v>2</v>
      </c>
      <c r="EB50" s="2" t="s">
        <v>2</v>
      </c>
      <c r="EC50" s="2" t="s">
        <v>2</v>
      </c>
      <c r="ED50" s="2" t="s">
        <v>2</v>
      </c>
      <c r="EE50" s="2">
        <v>224644580</v>
      </c>
      <c r="EF50" s="2">
        <v>2</v>
      </c>
      <c r="EG50" s="2" t="s">
        <v>25</v>
      </c>
      <c r="EH50" s="2">
        <v>9</v>
      </c>
      <c r="EI50" s="2" t="s">
        <v>78</v>
      </c>
      <c r="EJ50" s="2">
        <v>1</v>
      </c>
      <c r="EK50" s="2">
        <v>9001</v>
      </c>
      <c r="EL50" s="2" t="s">
        <v>78</v>
      </c>
      <c r="EM50" s="2" t="s">
        <v>79</v>
      </c>
      <c r="EN50" s="2" t="s">
        <v>2</v>
      </c>
      <c r="EO50" s="2" t="s">
        <v>2</v>
      </c>
      <c r="EP50" s="2"/>
      <c r="EQ50" s="2">
        <v>0</v>
      </c>
      <c r="ER50" s="2">
        <v>3629.88</v>
      </c>
      <c r="ES50" s="2">
        <v>631.73</v>
      </c>
      <c r="ET50" s="2">
        <v>200.33</v>
      </c>
      <c r="EU50" s="2">
        <v>5</v>
      </c>
      <c r="EV50" s="2">
        <v>2797.82</v>
      </c>
      <c r="EW50" s="2">
        <v>308.47000000000003</v>
      </c>
      <c r="EX50" s="2">
        <v>0.39</v>
      </c>
      <c r="EY50" s="2">
        <v>0</v>
      </c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>ROUND(IF(AND(BH50=3,BI50=3),P50,0),2)</f>
        <v>0</v>
      </c>
      <c r="FS50" s="2">
        <v>0</v>
      </c>
      <c r="FT50" s="2"/>
      <c r="FU50" s="2"/>
      <c r="FV50" s="2"/>
      <c r="FW50" s="2"/>
      <c r="FX50" s="2">
        <v>93</v>
      </c>
      <c r="FY50" s="2">
        <v>62</v>
      </c>
      <c r="FZ50" s="2"/>
      <c r="GA50" s="2" t="s">
        <v>2</v>
      </c>
      <c r="GB50" s="2"/>
      <c r="GC50" s="2"/>
      <c r="GD50" s="2">
        <v>1</v>
      </c>
      <c r="GE50" s="2"/>
      <c r="GF50" s="2">
        <v>-1647462047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>ROUND(IF(AND(BH50=3,BI50=3,FS50&lt;&gt;0),P50,0),2)</f>
        <v>0</v>
      </c>
      <c r="GM50" s="2">
        <f>ROUND(O50+X50+Y50,2)+GX50</f>
        <v>50036.82</v>
      </c>
      <c r="GN50" s="2">
        <f>IF(OR(BI50=0,BI50=1),ROUND(O50+X50+Y50,2),0)</f>
        <v>50036.82</v>
      </c>
      <c r="GO50" s="2">
        <f>IF(BI50=2,ROUND(O50+X50+Y50,2),0)</f>
        <v>0</v>
      </c>
      <c r="GP50" s="2">
        <f>IF(BI50=4,ROUND(O50+X50+Y50,2)+GX50,0)</f>
        <v>0</v>
      </c>
      <c r="GQ50" s="2"/>
      <c r="GR50" s="2">
        <v>0</v>
      </c>
      <c r="GS50" s="2">
        <v>3</v>
      </c>
      <c r="GT50" s="2">
        <v>0</v>
      </c>
      <c r="GU50" s="2" t="s">
        <v>2</v>
      </c>
      <c r="GV50" s="2">
        <f>ROUND((GT50),2)</f>
        <v>0</v>
      </c>
      <c r="GW50" s="2">
        <v>1</v>
      </c>
      <c r="GX50" s="2">
        <f>ROUND(HC50*I50,2)</f>
        <v>0</v>
      </c>
      <c r="GY50" s="2"/>
      <c r="GZ50" s="2"/>
      <c r="HA50" s="2">
        <v>0</v>
      </c>
      <c r="HB50" s="2">
        <v>0</v>
      </c>
      <c r="HC50" s="2">
        <f>GV50*GW50</f>
        <v>0</v>
      </c>
      <c r="HD50" s="2"/>
      <c r="HE50" s="2" t="s">
        <v>2</v>
      </c>
      <c r="HF50" s="2" t="s">
        <v>2</v>
      </c>
      <c r="HG50" s="2"/>
      <c r="HH50" s="2"/>
      <c r="HI50" s="2">
        <f>ROUND(R50*BS50,0)</f>
        <v>31</v>
      </c>
      <c r="HJ50" s="2">
        <f>ROUND(S50*BA50,0)</f>
        <v>17556</v>
      </c>
      <c r="HK50" s="2">
        <f>ROUND((((HJ50+HI50)*AT50)/100),0)</f>
        <v>16356</v>
      </c>
      <c r="HL50" s="2">
        <f>ROUND((((HJ50+HI50)*AU50)/100),0)</f>
        <v>10904</v>
      </c>
      <c r="HM50" s="2" t="s">
        <v>2</v>
      </c>
      <c r="HN50" s="2" t="s">
        <v>80</v>
      </c>
      <c r="HO50" s="2" t="s">
        <v>81</v>
      </c>
      <c r="HP50" s="2" t="s">
        <v>78</v>
      </c>
      <c r="HQ50" s="2" t="s">
        <v>78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17</v>
      </c>
      <c r="B51">
        <v>1</v>
      </c>
      <c r="C51">
        <f>ROW(SmtRes!A86)</f>
        <v>86</v>
      </c>
      <c r="D51">
        <f>ROW(EtalonRes!A98)</f>
        <v>98</v>
      </c>
      <c r="E51" t="s">
        <v>74</v>
      </c>
      <c r="F51" t="s">
        <v>75</v>
      </c>
      <c r="G51" t="s">
        <v>76</v>
      </c>
      <c r="H51" t="s">
        <v>21</v>
      </c>
      <c r="I51">
        <f>ROUND(ROUND(627.48/100,4),7)</f>
        <v>6.2747999999999999</v>
      </c>
      <c r="J51">
        <v>0</v>
      </c>
      <c r="K51">
        <f>ROUND(ROUND(627.48/100,4),7)</f>
        <v>6.2747999999999999</v>
      </c>
      <c r="O51">
        <f>ROUND(CP51,2)</f>
        <v>22776.77</v>
      </c>
      <c r="P51">
        <f>ROUND(CQ51*I51,2)</f>
        <v>3963.98</v>
      </c>
      <c r="Q51">
        <f>ROUND(CR51*I51,2)</f>
        <v>1257.03</v>
      </c>
      <c r="R51">
        <f>ROUND(CS51*I51,2)</f>
        <v>31.37</v>
      </c>
      <c r="S51">
        <f>ROUND(CT51*I51,2)</f>
        <v>17555.759999999998</v>
      </c>
      <c r="T51">
        <f>ROUND(CU51*I51,2)</f>
        <v>0</v>
      </c>
      <c r="U51">
        <f>CV51*I51</f>
        <v>1935.5875560000002</v>
      </c>
      <c r="V51">
        <f>CW51*I51</f>
        <v>2.4471720000000001</v>
      </c>
      <c r="W51">
        <f>ROUND(CX51*I51,2)</f>
        <v>0</v>
      </c>
      <c r="X51">
        <f t="shared" si="94"/>
        <v>16356.03</v>
      </c>
      <c r="Y51">
        <f t="shared" si="94"/>
        <v>10904.02</v>
      </c>
      <c r="AA51">
        <v>224801557</v>
      </c>
      <c r="AB51">
        <f>ROUND((AC51+AD51+AF51),2)</f>
        <v>3629.88</v>
      </c>
      <c r="AC51">
        <f>ROUND((ES51),2)</f>
        <v>631.73</v>
      </c>
      <c r="AD51">
        <f>ROUND((((ET51)-(EU51))+AE51),2)</f>
        <v>200.33</v>
      </c>
      <c r="AE51">
        <f t="shared" si="95"/>
        <v>5</v>
      </c>
      <c r="AF51">
        <f t="shared" si="95"/>
        <v>2797.82</v>
      </c>
      <c r="AG51">
        <f>ROUND((AP51),2)</f>
        <v>0</v>
      </c>
      <c r="AH51">
        <f t="shared" si="96"/>
        <v>308.47000000000003</v>
      </c>
      <c r="AI51">
        <f t="shared" si="96"/>
        <v>0.39</v>
      </c>
      <c r="AJ51">
        <f>(AS51)</f>
        <v>0</v>
      </c>
      <c r="AK51">
        <v>3629.88</v>
      </c>
      <c r="AL51">
        <v>631.73</v>
      </c>
      <c r="AM51">
        <v>200.33</v>
      </c>
      <c r="AN51">
        <v>5</v>
      </c>
      <c r="AO51">
        <v>2797.82</v>
      </c>
      <c r="AP51">
        <v>0</v>
      </c>
      <c r="AQ51">
        <v>308.47000000000003</v>
      </c>
      <c r="AR51">
        <v>0.39</v>
      </c>
      <c r="AS51">
        <v>0</v>
      </c>
      <c r="AT51">
        <v>93</v>
      </c>
      <c r="AU51">
        <v>62</v>
      </c>
      <c r="AV51">
        <v>1</v>
      </c>
      <c r="AW51">
        <v>1</v>
      </c>
      <c r="AZ51">
        <v>1</v>
      </c>
      <c r="BA51">
        <v>59.58</v>
      </c>
      <c r="BB51">
        <v>1</v>
      </c>
      <c r="BC51">
        <v>1</v>
      </c>
      <c r="BD51" t="s">
        <v>2</v>
      </c>
      <c r="BE51" t="s">
        <v>2</v>
      </c>
      <c r="BF51" t="s">
        <v>2</v>
      </c>
      <c r="BG51" t="s">
        <v>2</v>
      </c>
      <c r="BH51">
        <v>0</v>
      </c>
      <c r="BI51">
        <v>1</v>
      </c>
      <c r="BJ51" t="s">
        <v>77</v>
      </c>
      <c r="BM51">
        <v>9001</v>
      </c>
      <c r="BN51">
        <v>0</v>
      </c>
      <c r="BO51" t="s">
        <v>30</v>
      </c>
      <c r="BP51">
        <v>1</v>
      </c>
      <c r="BQ51">
        <v>2</v>
      </c>
      <c r="BR51">
        <v>0</v>
      </c>
      <c r="BS51">
        <v>59.58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</v>
      </c>
      <c r="BZ51">
        <v>93</v>
      </c>
      <c r="CA51">
        <v>62</v>
      </c>
      <c r="CB51" t="s">
        <v>2</v>
      </c>
      <c r="CE51">
        <v>0</v>
      </c>
      <c r="CF51">
        <v>0</v>
      </c>
      <c r="CG51">
        <v>0</v>
      </c>
      <c r="CM51">
        <v>0</v>
      </c>
      <c r="CN51" t="s">
        <v>2</v>
      </c>
      <c r="CO51">
        <v>0</v>
      </c>
      <c r="CP51">
        <f>(P51+Q51+S51)</f>
        <v>22776.769999999997</v>
      </c>
      <c r="CQ51">
        <f>AC51*BC51</f>
        <v>631.73</v>
      </c>
      <c r="CR51">
        <f>AD51*BB51</f>
        <v>200.33</v>
      </c>
      <c r="CS51">
        <f t="shared" si="97"/>
        <v>5</v>
      </c>
      <c r="CT51">
        <f t="shared" si="97"/>
        <v>2797.82</v>
      </c>
      <c r="CU51">
        <f t="shared" si="97"/>
        <v>0</v>
      </c>
      <c r="CV51">
        <f t="shared" si="97"/>
        <v>308.47000000000003</v>
      </c>
      <c r="CW51">
        <f t="shared" si="97"/>
        <v>0.39</v>
      </c>
      <c r="CX51">
        <f t="shared" si="97"/>
        <v>0</v>
      </c>
      <c r="CY51">
        <f>(((S51+R51)*AT51)/100)</f>
        <v>16356.030899999998</v>
      </c>
      <c r="CZ51">
        <f>(((S51+R51)*AU51)/100)</f>
        <v>10904.020599999998</v>
      </c>
      <c r="DC51" t="s">
        <v>2</v>
      </c>
      <c r="DD51" t="s">
        <v>2</v>
      </c>
      <c r="DE51" t="s">
        <v>2</v>
      </c>
      <c r="DF51" t="s">
        <v>2</v>
      </c>
      <c r="DG51" t="s">
        <v>2</v>
      </c>
      <c r="DH51" t="s">
        <v>2</v>
      </c>
      <c r="DI51" t="s">
        <v>2</v>
      </c>
      <c r="DJ51" t="s">
        <v>2</v>
      </c>
      <c r="DK51" t="s">
        <v>2</v>
      </c>
      <c r="DL51" t="s">
        <v>2</v>
      </c>
      <c r="DM51" t="s">
        <v>2</v>
      </c>
      <c r="DN51">
        <v>0</v>
      </c>
      <c r="DO51">
        <v>0</v>
      </c>
      <c r="DP51">
        <v>1</v>
      </c>
      <c r="DQ51">
        <v>1</v>
      </c>
      <c r="DU51">
        <v>1005</v>
      </c>
      <c r="DV51" t="s">
        <v>21</v>
      </c>
      <c r="DW51" t="s">
        <v>21</v>
      </c>
      <c r="DX51">
        <v>100</v>
      </c>
      <c r="DZ51" t="s">
        <v>2</v>
      </c>
      <c r="EA51" t="s">
        <v>2</v>
      </c>
      <c r="EB51" t="s">
        <v>2</v>
      </c>
      <c r="EC51" t="s">
        <v>2</v>
      </c>
      <c r="ED51" t="s">
        <v>2</v>
      </c>
      <c r="EE51">
        <v>224644580</v>
      </c>
      <c r="EF51">
        <v>2</v>
      </c>
      <c r="EG51" t="s">
        <v>25</v>
      </c>
      <c r="EH51">
        <v>9</v>
      </c>
      <c r="EI51" t="s">
        <v>78</v>
      </c>
      <c r="EJ51">
        <v>1</v>
      </c>
      <c r="EK51">
        <v>9001</v>
      </c>
      <c r="EL51" t="s">
        <v>78</v>
      </c>
      <c r="EM51" t="s">
        <v>79</v>
      </c>
      <c r="EN51" t="s">
        <v>2</v>
      </c>
      <c r="EO51" t="s">
        <v>2</v>
      </c>
      <c r="EQ51">
        <v>0</v>
      </c>
      <c r="ER51">
        <v>3629.88</v>
      </c>
      <c r="ES51">
        <v>631.73</v>
      </c>
      <c r="ET51">
        <v>200.33</v>
      </c>
      <c r="EU51">
        <v>5</v>
      </c>
      <c r="EV51">
        <v>2797.82</v>
      </c>
      <c r="EW51">
        <v>308.47000000000003</v>
      </c>
      <c r="EX51">
        <v>0.39</v>
      </c>
      <c r="EY51">
        <v>0</v>
      </c>
      <c r="FQ51">
        <v>0</v>
      </c>
      <c r="FR51">
        <f>ROUND(IF(AND(BH51=3,BI51=3),P51,0),2)</f>
        <v>0</v>
      </c>
      <c r="FS51">
        <v>0</v>
      </c>
      <c r="FX51">
        <v>93</v>
      </c>
      <c r="FY51">
        <v>62</v>
      </c>
      <c r="GA51" t="s">
        <v>2</v>
      </c>
      <c r="GD51">
        <v>1</v>
      </c>
      <c r="GF51">
        <v>-1647462047</v>
      </c>
      <c r="GG51">
        <v>2</v>
      </c>
      <c r="GH51">
        <v>1</v>
      </c>
      <c r="GI51">
        <v>4</v>
      </c>
      <c r="GJ51">
        <v>0</v>
      </c>
      <c r="GK51">
        <v>0</v>
      </c>
      <c r="GL51">
        <f>ROUND(IF(AND(BH51=3,BI51=3,FS51&lt;&gt;0),P51,0),2)</f>
        <v>0</v>
      </c>
      <c r="GM51">
        <f>ROUND(O51+X51+Y51,2)+GX51</f>
        <v>50036.82</v>
      </c>
      <c r="GN51">
        <f>IF(OR(BI51=0,BI51=1),ROUND(O51+X51+Y51,2),0)</f>
        <v>50036.82</v>
      </c>
      <c r="GO51">
        <f>IF(BI51=2,ROUND(O51+X51+Y51,2),0)</f>
        <v>0</v>
      </c>
      <c r="GP51">
        <f>IF(BI51=4,ROUND(O51+X51+Y51,2)+GX51,0)</f>
        <v>0</v>
      </c>
      <c r="GR51">
        <v>0</v>
      </c>
      <c r="GS51">
        <v>3</v>
      </c>
      <c r="GT51">
        <v>0</v>
      </c>
      <c r="GU51" t="s">
        <v>2</v>
      </c>
      <c r="GV51">
        <f>ROUND((GT51),2)</f>
        <v>0</v>
      </c>
      <c r="GW51">
        <v>1</v>
      </c>
      <c r="GX51">
        <f>ROUND(HC51*I51,2)</f>
        <v>0</v>
      </c>
      <c r="HA51">
        <v>0</v>
      </c>
      <c r="HB51">
        <v>0</v>
      </c>
      <c r="HC51">
        <f>GV51*GW51</f>
        <v>0</v>
      </c>
      <c r="HE51" t="s">
        <v>2</v>
      </c>
      <c r="HF51" t="s">
        <v>2</v>
      </c>
      <c r="HI51">
        <f>ROUND(R51*BS51,0)</f>
        <v>1869</v>
      </c>
      <c r="HJ51">
        <f>ROUND(S51*BA51,0)</f>
        <v>1045972</v>
      </c>
      <c r="HK51">
        <f>ROUND((((HJ51+HI51)*AT51)/100),0)</f>
        <v>974492</v>
      </c>
      <c r="HL51">
        <f>ROUND((((HJ51+HI51)*AU51)/100),0)</f>
        <v>649661</v>
      </c>
      <c r="HM51" t="s">
        <v>2</v>
      </c>
      <c r="HN51" t="s">
        <v>80</v>
      </c>
      <c r="HO51" t="s">
        <v>81</v>
      </c>
      <c r="HP51" t="s">
        <v>78</v>
      </c>
      <c r="HQ51" t="s">
        <v>78</v>
      </c>
      <c r="IK51">
        <v>0</v>
      </c>
    </row>
    <row r="52" spans="1:255" x14ac:dyDescent="0.2">
      <c r="A52" s="2">
        <v>17</v>
      </c>
      <c r="B52" s="2">
        <v>1</v>
      </c>
      <c r="C52" s="2"/>
      <c r="D52" s="2"/>
      <c r="E52" s="2" t="s">
        <v>82</v>
      </c>
      <c r="F52" s="2" t="s">
        <v>83</v>
      </c>
      <c r="G52" s="2" t="s">
        <v>84</v>
      </c>
      <c r="H52" s="2" t="s">
        <v>21</v>
      </c>
      <c r="I52" s="2">
        <f>ROUND(ROUND(627.48/100,4),7)</f>
        <v>6.2747999999999999</v>
      </c>
      <c r="J52" s="2">
        <v>0</v>
      </c>
      <c r="K52" s="2">
        <f>ROUND(ROUND(627.48/100,4),7)</f>
        <v>6.2747999999999999</v>
      </c>
      <c r="L52" s="2"/>
      <c r="M52" s="2"/>
      <c r="N52" s="2"/>
      <c r="O52" s="2">
        <f>ROUND(CP52,2)</f>
        <v>73007.3</v>
      </c>
      <c r="P52" s="2">
        <f>ROUND(CQ52*I52,2)</f>
        <v>73007.3</v>
      </c>
      <c r="Q52" s="2">
        <f>ROUND(CR52*I52,2)</f>
        <v>0</v>
      </c>
      <c r="R52" s="2">
        <f>ROUND(CS52*I52,2)</f>
        <v>0</v>
      </c>
      <c r="S52" s="2">
        <f>ROUND(CT52*I52,2)</f>
        <v>0</v>
      </c>
      <c r="T52" s="2">
        <f>ROUND(CU52*I52,2)</f>
        <v>0</v>
      </c>
      <c r="U52" s="2">
        <f>CV52*I52</f>
        <v>0</v>
      </c>
      <c r="V52" s="2">
        <f>CW52*I52</f>
        <v>0</v>
      </c>
      <c r="W52" s="2">
        <f>ROUND(CX52*I52,2)</f>
        <v>0</v>
      </c>
      <c r="X52" s="2">
        <f t="shared" si="94"/>
        <v>0</v>
      </c>
      <c r="Y52" s="2">
        <f t="shared" si="94"/>
        <v>0</v>
      </c>
      <c r="Z52" s="2"/>
      <c r="AA52" s="2">
        <v>224801565</v>
      </c>
      <c r="AB52" s="2">
        <f>ROUND((AC52+AD52+AF52),2)</f>
        <v>11635</v>
      </c>
      <c r="AC52" s="2">
        <f>ROUND((ES52),2)</f>
        <v>11635</v>
      </c>
      <c r="AD52" s="2">
        <f>ROUND((((ET52)-(EU52))+AE52),2)</f>
        <v>0</v>
      </c>
      <c r="AE52" s="2">
        <f t="shared" si="95"/>
        <v>0</v>
      </c>
      <c r="AF52" s="2">
        <f t="shared" si="95"/>
        <v>0</v>
      </c>
      <c r="AG52" s="2">
        <f>ROUND((AP52),2)</f>
        <v>0</v>
      </c>
      <c r="AH52" s="2">
        <f t="shared" si="96"/>
        <v>0</v>
      </c>
      <c r="AI52" s="2">
        <f t="shared" si="96"/>
        <v>0</v>
      </c>
      <c r="AJ52" s="2">
        <f>(AS52)</f>
        <v>0</v>
      </c>
      <c r="AK52" s="2">
        <v>11635</v>
      </c>
      <c r="AL52" s="2">
        <v>11635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2</v>
      </c>
      <c r="BE52" s="2" t="s">
        <v>2</v>
      </c>
      <c r="BF52" s="2" t="s">
        <v>2</v>
      </c>
      <c r="BG52" s="2" t="s">
        <v>2</v>
      </c>
      <c r="BH52" s="2">
        <v>3</v>
      </c>
      <c r="BI52" s="2">
        <v>1</v>
      </c>
      <c r="BJ52" s="2" t="s">
        <v>85</v>
      </c>
      <c r="BK52" s="2"/>
      <c r="BL52" s="2"/>
      <c r="BM52" s="2">
        <v>500001</v>
      </c>
      <c r="BN52" s="2">
        <v>0</v>
      </c>
      <c r="BO52" s="2" t="s">
        <v>2</v>
      </c>
      <c r="BP52" s="2">
        <v>0</v>
      </c>
      <c r="BQ52" s="2">
        <v>8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2</v>
      </c>
      <c r="BZ52" s="2">
        <v>0</v>
      </c>
      <c r="CA52" s="2">
        <v>0</v>
      </c>
      <c r="CB52" s="2" t="s">
        <v>2</v>
      </c>
      <c r="CC52" s="2"/>
      <c r="CD52" s="2"/>
      <c r="CE52" s="2">
        <v>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2</v>
      </c>
      <c r="CO52" s="2">
        <v>0</v>
      </c>
      <c r="CP52" s="2">
        <f>(P52+Q52+S52)</f>
        <v>73007.3</v>
      </c>
      <c r="CQ52" s="2">
        <f>AC52*BC52</f>
        <v>11635</v>
      </c>
      <c r="CR52" s="2">
        <f>AD52*BB52</f>
        <v>0</v>
      </c>
      <c r="CS52" s="2">
        <f t="shared" si="97"/>
        <v>0</v>
      </c>
      <c r="CT52" s="2">
        <f t="shared" si="97"/>
        <v>0</v>
      </c>
      <c r="CU52" s="2">
        <f t="shared" si="97"/>
        <v>0</v>
      </c>
      <c r="CV52" s="2">
        <f t="shared" si="97"/>
        <v>0</v>
      </c>
      <c r="CW52" s="2">
        <f t="shared" si="97"/>
        <v>0</v>
      </c>
      <c r="CX52" s="2">
        <f t="shared" si="97"/>
        <v>0</v>
      </c>
      <c r="CY52" s="2">
        <f>(((S52+R52)*AT52)/100)</f>
        <v>0</v>
      </c>
      <c r="CZ52" s="2">
        <f>(((S52+R52)*AU52)/100)</f>
        <v>0</v>
      </c>
      <c r="DA52" s="2"/>
      <c r="DB52" s="2"/>
      <c r="DC52" s="2" t="s">
        <v>2</v>
      </c>
      <c r="DD52" s="2" t="s">
        <v>2</v>
      </c>
      <c r="DE52" s="2" t="s">
        <v>2</v>
      </c>
      <c r="DF52" s="2" t="s">
        <v>2</v>
      </c>
      <c r="DG52" s="2" t="s">
        <v>2</v>
      </c>
      <c r="DH52" s="2" t="s">
        <v>2</v>
      </c>
      <c r="DI52" s="2" t="s">
        <v>2</v>
      </c>
      <c r="DJ52" s="2" t="s">
        <v>2</v>
      </c>
      <c r="DK52" s="2" t="s">
        <v>2</v>
      </c>
      <c r="DL52" s="2" t="s">
        <v>2</v>
      </c>
      <c r="DM52" s="2" t="s">
        <v>2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1005</v>
      </c>
      <c r="DV52" s="2" t="s">
        <v>21</v>
      </c>
      <c r="DW52" s="2" t="s">
        <v>21</v>
      </c>
      <c r="DX52" s="2">
        <v>100</v>
      </c>
      <c r="DY52" s="2"/>
      <c r="DZ52" s="2" t="s">
        <v>2</v>
      </c>
      <c r="EA52" s="2" t="s">
        <v>2</v>
      </c>
      <c r="EB52" s="2" t="s">
        <v>2</v>
      </c>
      <c r="EC52" s="2" t="s">
        <v>2</v>
      </c>
      <c r="ED52" s="2" t="s">
        <v>2</v>
      </c>
      <c r="EE52" s="2">
        <v>224644514</v>
      </c>
      <c r="EF52" s="2">
        <v>8</v>
      </c>
      <c r="EG52" s="2" t="s">
        <v>36</v>
      </c>
      <c r="EH52" s="2">
        <v>0</v>
      </c>
      <c r="EI52" s="2" t="s">
        <v>2</v>
      </c>
      <c r="EJ52" s="2">
        <v>1</v>
      </c>
      <c r="EK52" s="2">
        <v>500001</v>
      </c>
      <c r="EL52" s="2" t="s">
        <v>37</v>
      </c>
      <c r="EM52" s="2" t="s">
        <v>38</v>
      </c>
      <c r="EN52" s="2" t="s">
        <v>2</v>
      </c>
      <c r="EO52" s="2" t="s">
        <v>2</v>
      </c>
      <c r="EP52" s="2"/>
      <c r="EQ52" s="2">
        <v>0</v>
      </c>
      <c r="ER52" s="2">
        <v>11635</v>
      </c>
      <c r="ES52" s="2">
        <v>11635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>ROUND(IF(AND(BH52=3,BI52=3),P52,0),2)</f>
        <v>0</v>
      </c>
      <c r="FS52" s="2">
        <v>0</v>
      </c>
      <c r="FT52" s="2"/>
      <c r="FU52" s="2"/>
      <c r="FV52" s="2"/>
      <c r="FW52" s="2"/>
      <c r="FX52" s="2">
        <v>0</v>
      </c>
      <c r="FY52" s="2">
        <v>0</v>
      </c>
      <c r="FZ52" s="2"/>
      <c r="GA52" s="2" t="s">
        <v>2</v>
      </c>
      <c r="GB52" s="2"/>
      <c r="GC52" s="2"/>
      <c r="GD52" s="2">
        <v>1</v>
      </c>
      <c r="GE52" s="2"/>
      <c r="GF52" s="2">
        <v>138532956</v>
      </c>
      <c r="GG52" s="2">
        <v>2</v>
      </c>
      <c r="GH52" s="2">
        <v>1</v>
      </c>
      <c r="GI52" s="2">
        <v>4</v>
      </c>
      <c r="GJ52" s="2">
        <v>0</v>
      </c>
      <c r="GK52" s="2">
        <v>0</v>
      </c>
      <c r="GL52" s="2">
        <f>ROUND(IF(AND(BH52=3,BI52=3,FS52&lt;&gt;0),P52,0),2)</f>
        <v>0</v>
      </c>
      <c r="GM52" s="2">
        <f>ROUND(O52+X52+Y52,2)+GX52</f>
        <v>73007.3</v>
      </c>
      <c r="GN52" s="2">
        <f>IF(OR(BI52=0,BI52=1),ROUND(O52+X52+Y52,2),0)</f>
        <v>73007.3</v>
      </c>
      <c r="GO52" s="2">
        <f>IF(BI52=2,ROUND(O52+X52+Y52,2),0)</f>
        <v>0</v>
      </c>
      <c r="GP52" s="2">
        <f>IF(BI52=4,ROUND(O52+X52+Y52,2)+GX52,0)</f>
        <v>0</v>
      </c>
      <c r="GQ52" s="2"/>
      <c r="GR52" s="2">
        <v>0</v>
      </c>
      <c r="GS52" s="2">
        <v>3</v>
      </c>
      <c r="GT52" s="2">
        <v>0</v>
      </c>
      <c r="GU52" s="2" t="s">
        <v>2</v>
      </c>
      <c r="GV52" s="2">
        <f>ROUND((GT52),2)</f>
        <v>0</v>
      </c>
      <c r="GW52" s="2">
        <v>1</v>
      </c>
      <c r="GX52" s="2">
        <f>ROUND(HC52*I52,2)</f>
        <v>0</v>
      </c>
      <c r="GY52" s="2"/>
      <c r="GZ52" s="2"/>
      <c r="HA52" s="2">
        <v>0</v>
      </c>
      <c r="HB52" s="2">
        <v>0</v>
      </c>
      <c r="HC52" s="2">
        <f>GV52*GW52</f>
        <v>0</v>
      </c>
      <c r="HD52" s="2"/>
      <c r="HE52" s="2" t="s">
        <v>2</v>
      </c>
      <c r="HF52" s="2" t="s">
        <v>2</v>
      </c>
      <c r="HG52" s="2"/>
      <c r="HH52" s="2"/>
      <c r="HI52" s="2">
        <f>ROUND(R52*BS52,0)</f>
        <v>0</v>
      </c>
      <c r="HJ52" s="2">
        <f>ROUND(S52*BA52,0)</f>
        <v>0</v>
      </c>
      <c r="HK52" s="2">
        <f>ROUND((((HJ52+HI52)*AT52)/100),0)</f>
        <v>0</v>
      </c>
      <c r="HL52" s="2">
        <f>ROUND((((HJ52+HI52)*AU52)/100),0)</f>
        <v>0</v>
      </c>
      <c r="HM52" s="2" t="s">
        <v>2</v>
      </c>
      <c r="HN52" s="2" t="s">
        <v>2</v>
      </c>
      <c r="HO52" s="2" t="s">
        <v>2</v>
      </c>
      <c r="HP52" s="2" t="s">
        <v>2</v>
      </c>
      <c r="HQ52" s="2" t="s">
        <v>2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E53" t="s">
        <v>82</v>
      </c>
      <c r="F53" t="s">
        <v>83</v>
      </c>
      <c r="G53" t="s">
        <v>84</v>
      </c>
      <c r="H53" t="s">
        <v>21</v>
      </c>
      <c r="I53">
        <f>ROUND(ROUND(627.48/100,4),7)</f>
        <v>6.2747999999999999</v>
      </c>
      <c r="J53">
        <v>0</v>
      </c>
      <c r="K53">
        <f>ROUND(ROUND(627.48/100,4),7)</f>
        <v>6.2747999999999999</v>
      </c>
      <c r="O53">
        <f>ROUND(CP53,2)</f>
        <v>73007.3</v>
      </c>
      <c r="P53">
        <f>ROUND(CQ53*I53,2)</f>
        <v>73007.3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>ROUND(CU53*I53,2)</f>
        <v>0</v>
      </c>
      <c r="U53">
        <f>CV53*I53</f>
        <v>0</v>
      </c>
      <c r="V53">
        <f>CW53*I53</f>
        <v>0</v>
      </c>
      <c r="W53">
        <f>ROUND(CX53*I53,2)</f>
        <v>0</v>
      </c>
      <c r="X53">
        <f t="shared" si="94"/>
        <v>0</v>
      </c>
      <c r="Y53">
        <f t="shared" si="94"/>
        <v>0</v>
      </c>
      <c r="AA53">
        <v>224801557</v>
      </c>
      <c r="AB53">
        <f>ROUND((AC53+AD53+AF53),2)</f>
        <v>11635</v>
      </c>
      <c r="AC53">
        <f>ROUND((ES53),2)</f>
        <v>11635</v>
      </c>
      <c r="AD53">
        <f>ROUND((((ET53)-(EU53))+AE53),2)</f>
        <v>0</v>
      </c>
      <c r="AE53">
        <f t="shared" si="95"/>
        <v>0</v>
      </c>
      <c r="AF53">
        <f t="shared" si="95"/>
        <v>0</v>
      </c>
      <c r="AG53">
        <f>ROUND((AP53),2)</f>
        <v>0</v>
      </c>
      <c r="AH53">
        <f t="shared" si="96"/>
        <v>0</v>
      </c>
      <c r="AI53">
        <f t="shared" si="96"/>
        <v>0</v>
      </c>
      <c r="AJ53">
        <f>(AS53)</f>
        <v>0</v>
      </c>
      <c r="AK53">
        <v>11635</v>
      </c>
      <c r="AL53">
        <v>11635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2</v>
      </c>
      <c r="BE53" t="s">
        <v>2</v>
      </c>
      <c r="BF53" t="s">
        <v>2</v>
      </c>
      <c r="BG53" t="s">
        <v>2</v>
      </c>
      <c r="BH53">
        <v>3</v>
      </c>
      <c r="BI53">
        <v>1</v>
      </c>
      <c r="BJ53" t="s">
        <v>85</v>
      </c>
      <c r="BM53">
        <v>500001</v>
      </c>
      <c r="BN53">
        <v>0</v>
      </c>
      <c r="BO53" t="s">
        <v>39</v>
      </c>
      <c r="BP53">
        <v>1</v>
      </c>
      <c r="BQ53">
        <v>8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2</v>
      </c>
      <c r="BZ53">
        <v>0</v>
      </c>
      <c r="CA53">
        <v>0</v>
      </c>
      <c r="CB53" t="s">
        <v>2</v>
      </c>
      <c r="CE53">
        <v>0</v>
      </c>
      <c r="CF53">
        <v>0</v>
      </c>
      <c r="CG53">
        <v>0</v>
      </c>
      <c r="CM53">
        <v>0</v>
      </c>
      <c r="CN53" t="s">
        <v>2</v>
      </c>
      <c r="CO53">
        <v>0</v>
      </c>
      <c r="CP53">
        <f>(P53+Q53+S53)</f>
        <v>73007.3</v>
      </c>
      <c r="CQ53">
        <f>AC53*BC53</f>
        <v>11635</v>
      </c>
      <c r="CR53">
        <f>AD53*BB53</f>
        <v>0</v>
      </c>
      <c r="CS53">
        <f t="shared" si="97"/>
        <v>0</v>
      </c>
      <c r="CT53">
        <f t="shared" si="97"/>
        <v>0</v>
      </c>
      <c r="CU53">
        <f t="shared" si="97"/>
        <v>0</v>
      </c>
      <c r="CV53">
        <f t="shared" si="97"/>
        <v>0</v>
      </c>
      <c r="CW53">
        <f t="shared" si="97"/>
        <v>0</v>
      </c>
      <c r="CX53">
        <f t="shared" si="97"/>
        <v>0</v>
      </c>
      <c r="CY53">
        <f>(((S53+R53)*AT53)/100)</f>
        <v>0</v>
      </c>
      <c r="CZ53">
        <f>(((S53+R53)*AU53)/100)</f>
        <v>0</v>
      </c>
      <c r="DC53" t="s">
        <v>2</v>
      </c>
      <c r="DD53" t="s">
        <v>2</v>
      </c>
      <c r="DE53" t="s">
        <v>2</v>
      </c>
      <c r="DF53" t="s">
        <v>2</v>
      </c>
      <c r="DG53" t="s">
        <v>2</v>
      </c>
      <c r="DH53" t="s">
        <v>2</v>
      </c>
      <c r="DI53" t="s">
        <v>2</v>
      </c>
      <c r="DJ53" t="s">
        <v>2</v>
      </c>
      <c r="DK53" t="s">
        <v>2</v>
      </c>
      <c r="DL53" t="s">
        <v>2</v>
      </c>
      <c r="DM53" t="s">
        <v>2</v>
      </c>
      <c r="DN53">
        <v>0</v>
      </c>
      <c r="DO53">
        <v>0</v>
      </c>
      <c r="DP53">
        <v>1</v>
      </c>
      <c r="DQ53">
        <v>1</v>
      </c>
      <c r="DU53">
        <v>1005</v>
      </c>
      <c r="DV53" t="s">
        <v>21</v>
      </c>
      <c r="DW53" t="s">
        <v>21</v>
      </c>
      <c r="DX53">
        <v>100</v>
      </c>
      <c r="DZ53" t="s">
        <v>2</v>
      </c>
      <c r="EA53" t="s">
        <v>2</v>
      </c>
      <c r="EB53" t="s">
        <v>2</v>
      </c>
      <c r="EC53" t="s">
        <v>2</v>
      </c>
      <c r="ED53" t="s">
        <v>2</v>
      </c>
      <c r="EE53">
        <v>224644514</v>
      </c>
      <c r="EF53">
        <v>8</v>
      </c>
      <c r="EG53" t="s">
        <v>36</v>
      </c>
      <c r="EH53">
        <v>0</v>
      </c>
      <c r="EI53" t="s">
        <v>2</v>
      </c>
      <c r="EJ53">
        <v>1</v>
      </c>
      <c r="EK53">
        <v>500001</v>
      </c>
      <c r="EL53" t="s">
        <v>37</v>
      </c>
      <c r="EM53" t="s">
        <v>38</v>
      </c>
      <c r="EN53" t="s">
        <v>2</v>
      </c>
      <c r="EO53" t="s">
        <v>2</v>
      </c>
      <c r="EQ53">
        <v>0</v>
      </c>
      <c r="ER53">
        <v>11635</v>
      </c>
      <c r="ES53">
        <v>11635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FQ53">
        <v>0</v>
      </c>
      <c r="FR53">
        <f>ROUND(IF(AND(BH53=3,BI53=3),P53,0),2)</f>
        <v>0</v>
      </c>
      <c r="FS53">
        <v>0</v>
      </c>
      <c r="FX53">
        <v>0</v>
      </c>
      <c r="FY53">
        <v>0</v>
      </c>
      <c r="GA53" t="s">
        <v>2</v>
      </c>
      <c r="GD53">
        <v>1</v>
      </c>
      <c r="GF53">
        <v>138532956</v>
      </c>
      <c r="GG53">
        <v>2</v>
      </c>
      <c r="GH53">
        <v>1</v>
      </c>
      <c r="GI53">
        <v>4</v>
      </c>
      <c r="GJ53">
        <v>0</v>
      </c>
      <c r="GK53">
        <v>0</v>
      </c>
      <c r="GL53">
        <f>ROUND(IF(AND(BH53=3,BI53=3,FS53&lt;&gt;0),P53,0),2)</f>
        <v>0</v>
      </c>
      <c r="GM53">
        <f>ROUND(O53+X53+Y53,2)+GX53</f>
        <v>73007.3</v>
      </c>
      <c r="GN53">
        <f>IF(OR(BI53=0,BI53=1),ROUND(O53+X53+Y53,2),0)</f>
        <v>73007.3</v>
      </c>
      <c r="GO53">
        <f>IF(BI53=2,ROUND(O53+X53+Y53,2),0)</f>
        <v>0</v>
      </c>
      <c r="GP53">
        <f>IF(BI53=4,ROUND(O53+X53+Y53,2)+GX53,0)</f>
        <v>0</v>
      </c>
      <c r="GR53">
        <v>0</v>
      </c>
      <c r="GS53">
        <v>3</v>
      </c>
      <c r="GT53">
        <v>0</v>
      </c>
      <c r="GU53" t="s">
        <v>2</v>
      </c>
      <c r="GV53">
        <f>ROUND((GT53),2)</f>
        <v>0</v>
      </c>
      <c r="GW53">
        <v>1</v>
      </c>
      <c r="GX53">
        <f>ROUND(HC53*I53,2)</f>
        <v>0</v>
      </c>
      <c r="HA53">
        <v>0</v>
      </c>
      <c r="HB53">
        <v>0</v>
      </c>
      <c r="HC53">
        <f>GV53*GW53</f>
        <v>0</v>
      </c>
      <c r="HE53" t="s">
        <v>2</v>
      </c>
      <c r="HF53" t="s">
        <v>2</v>
      </c>
      <c r="HI53">
        <f>ROUND(R53*BS53,0)</f>
        <v>0</v>
      </c>
      <c r="HJ53">
        <f>ROUND(S53*BA53,0)</f>
        <v>0</v>
      </c>
      <c r="HK53">
        <f>ROUND((((HJ53+HI53)*AT53)/100),0)</f>
        <v>0</v>
      </c>
      <c r="HL53">
        <f>ROUND((((HJ53+HI53)*AU53)/100),0)</f>
        <v>0</v>
      </c>
      <c r="HM53" t="s">
        <v>2</v>
      </c>
      <c r="HN53" t="s">
        <v>2</v>
      </c>
      <c r="HO53" t="s">
        <v>2</v>
      </c>
      <c r="HP53" t="s">
        <v>2</v>
      </c>
      <c r="HQ53" t="s">
        <v>2</v>
      </c>
      <c r="IK53">
        <v>0</v>
      </c>
    </row>
    <row r="55" spans="1:255" x14ac:dyDescent="0.2">
      <c r="A55" s="3">
        <v>51</v>
      </c>
      <c r="B55" s="3">
        <f>B24</f>
        <v>1</v>
      </c>
      <c r="C55" s="3">
        <f>A24</f>
        <v>4</v>
      </c>
      <c r="D55" s="3">
        <f>ROW(A24)</f>
        <v>24</v>
      </c>
      <c r="E55" s="3"/>
      <c r="F55" s="3" t="str">
        <f>IF(F24&lt;&gt;"",F24,"")</f>
        <v>Новый раздел</v>
      </c>
      <c r="G55" s="3" t="str">
        <f>IF(G24&lt;&gt;"",G24,"")</f>
        <v>Внутренняя отделка помещений</v>
      </c>
      <c r="H55" s="3">
        <v>0</v>
      </c>
      <c r="I55" s="3"/>
      <c r="J55" s="3"/>
      <c r="K55" s="3"/>
      <c r="L55" s="3"/>
      <c r="M55" s="3"/>
      <c r="N55" s="3"/>
      <c r="O55" s="3">
        <f t="shared" ref="O55:T55" si="98">ROUND(AB55,2)</f>
        <v>247464.93</v>
      </c>
      <c r="P55" s="3">
        <f t="shared" si="98"/>
        <v>183102.37</v>
      </c>
      <c r="Q55" s="3">
        <f t="shared" si="98"/>
        <v>5745.45</v>
      </c>
      <c r="R55" s="3">
        <f t="shared" si="98"/>
        <v>2490.84</v>
      </c>
      <c r="S55" s="3">
        <f t="shared" si="98"/>
        <v>58617.11</v>
      </c>
      <c r="T55" s="3">
        <f t="shared" si="98"/>
        <v>0</v>
      </c>
      <c r="U55" s="3">
        <f>AH55</f>
        <v>6369.3049940000001</v>
      </c>
      <c r="V55" s="3">
        <f>AI55</f>
        <v>257.31870839999993</v>
      </c>
      <c r="W55" s="3">
        <f>ROUND(AJ55,2)</f>
        <v>0</v>
      </c>
      <c r="X55" s="3">
        <f>ROUND(AK55,2)</f>
        <v>59876.85</v>
      </c>
      <c r="Y55" s="3">
        <f>ROUND(AL55,2)</f>
        <v>32231.97</v>
      </c>
      <c r="Z55" s="3"/>
      <c r="AA55" s="3"/>
      <c r="AB55" s="3">
        <f>ROUND(SUMIF(AA28:AA53,"=224801565",O28:O53),2)</f>
        <v>247464.93</v>
      </c>
      <c r="AC55" s="3">
        <f>ROUND(SUMIF(AA28:AA53,"=224801565",P28:P53),2)</f>
        <v>183102.37</v>
      </c>
      <c r="AD55" s="3">
        <f>ROUND(SUMIF(AA28:AA53,"=224801565",Q28:Q53),2)</f>
        <v>5745.45</v>
      </c>
      <c r="AE55" s="3">
        <f>ROUND(SUMIF(AA28:AA53,"=224801565",R28:R53),2)</f>
        <v>2490.84</v>
      </c>
      <c r="AF55" s="3">
        <f>ROUND(SUMIF(AA28:AA53,"=224801565",S28:S53),2)</f>
        <v>58617.11</v>
      </c>
      <c r="AG55" s="3">
        <f>ROUND(SUMIF(AA28:AA53,"=224801565",T28:T53),2)</f>
        <v>0</v>
      </c>
      <c r="AH55" s="3">
        <f>SUMIF(AA28:AA53,"=224801565",U28:U53)</f>
        <v>6369.3049940000001</v>
      </c>
      <c r="AI55" s="3">
        <f>SUMIF(AA28:AA53,"=224801565",V28:V53)</f>
        <v>257.31870839999993</v>
      </c>
      <c r="AJ55" s="3">
        <f>ROUND(SUMIF(AA28:AA53,"=224801565",W28:W53),2)</f>
        <v>0</v>
      </c>
      <c r="AK55" s="3">
        <f>ROUND(SUMIF(AA28:AA53,"=224801565",X28:X53),2)</f>
        <v>59876.85</v>
      </c>
      <c r="AL55" s="3">
        <f>ROUND(SUMIF(AA28:AA53,"=224801565",Y28:Y53),2)</f>
        <v>32231.97</v>
      </c>
      <c r="AM55" s="3"/>
      <c r="AN55" s="3"/>
      <c r="AO55" s="3">
        <f t="shared" ref="AO55:BD55" si="99">ROUND(BX55,2)</f>
        <v>0</v>
      </c>
      <c r="AP55" s="3">
        <f t="shared" si="99"/>
        <v>0</v>
      </c>
      <c r="AQ55" s="3">
        <f t="shared" si="99"/>
        <v>0</v>
      </c>
      <c r="AR55" s="3">
        <f t="shared" si="99"/>
        <v>339573.75</v>
      </c>
      <c r="AS55" s="3">
        <f t="shared" si="99"/>
        <v>339573.75</v>
      </c>
      <c r="AT55" s="3">
        <f t="shared" si="99"/>
        <v>0</v>
      </c>
      <c r="AU55" s="3">
        <f t="shared" si="99"/>
        <v>0</v>
      </c>
      <c r="AV55" s="3">
        <f t="shared" si="99"/>
        <v>183102.37</v>
      </c>
      <c r="AW55" s="3">
        <f t="shared" si="99"/>
        <v>183102.37</v>
      </c>
      <c r="AX55" s="3">
        <f t="shared" si="99"/>
        <v>0</v>
      </c>
      <c r="AY55" s="3">
        <f t="shared" si="99"/>
        <v>183102.37</v>
      </c>
      <c r="AZ55" s="3">
        <f t="shared" si="99"/>
        <v>0</v>
      </c>
      <c r="BA55" s="3">
        <f t="shared" si="99"/>
        <v>0</v>
      </c>
      <c r="BB55" s="3">
        <f t="shared" si="99"/>
        <v>0</v>
      </c>
      <c r="BC55" s="3">
        <f t="shared" si="99"/>
        <v>0</v>
      </c>
      <c r="BD55" s="3">
        <f t="shared" si="99"/>
        <v>0</v>
      </c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>
        <f>ROUND(SUMIF(AA28:AA53,"=224801565",FQ28:FQ53),2)</f>
        <v>0</v>
      </c>
      <c r="BY55" s="3">
        <f>ROUND(SUMIF(AA28:AA53,"=224801565",FR28:FR53),2)</f>
        <v>0</v>
      </c>
      <c r="BZ55" s="3">
        <f>ROUND(SUMIF(AA28:AA53,"=224801565",GL28:GL53),2)</f>
        <v>0</v>
      </c>
      <c r="CA55" s="3">
        <f>ROUND(SUMIF(AA28:AA53,"=224801565",GM28:GM53),2)</f>
        <v>339573.75</v>
      </c>
      <c r="CB55" s="3">
        <f>ROUND(SUMIF(AA28:AA53,"=224801565",GN28:GN53),2)</f>
        <v>339573.75</v>
      </c>
      <c r="CC55" s="3">
        <f>ROUND(SUMIF(AA28:AA53,"=224801565",GO28:GO53),2)</f>
        <v>0</v>
      </c>
      <c r="CD55" s="3">
        <f>ROUND(SUMIF(AA28:AA53,"=224801565",GP28:GP53),2)</f>
        <v>0</v>
      </c>
      <c r="CE55" s="3">
        <f>AC55-BX55</f>
        <v>183102.37</v>
      </c>
      <c r="CF55" s="3">
        <f>AC55-BY55</f>
        <v>183102.37</v>
      </c>
      <c r="CG55" s="3">
        <f>BX55-BZ55</f>
        <v>0</v>
      </c>
      <c r="CH55" s="3">
        <f>AC55-BX55-BY55+BZ55</f>
        <v>183102.37</v>
      </c>
      <c r="CI55" s="3">
        <f>BY55-BZ55</f>
        <v>0</v>
      </c>
      <c r="CJ55" s="3">
        <f>ROUND(SUMIF(AA28:AA53,"=224801565",GX28:GX53),2)</f>
        <v>0</v>
      </c>
      <c r="CK55" s="3">
        <f>ROUND(SUMIF(AA28:AA53,"=224801565",GY28:GY53),2)</f>
        <v>0</v>
      </c>
      <c r="CL55" s="3">
        <f>ROUND(SUMIF(AA28:AA53,"=224801565",GZ28:GZ53),2)</f>
        <v>0</v>
      </c>
      <c r="CM55" s="3">
        <f>ROUND(SUMIF(AA28:AA53,"=224801565",HD28:HD53),2)</f>
        <v>0</v>
      </c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4">
        <f t="shared" ref="DG55:DL55" si="100">ROUND(DT55,2)</f>
        <v>247464.93</v>
      </c>
      <c r="DH55" s="4">
        <f t="shared" si="100"/>
        <v>183102.37</v>
      </c>
      <c r="DI55" s="4">
        <f t="shared" si="100"/>
        <v>5745.45</v>
      </c>
      <c r="DJ55" s="4">
        <f t="shared" si="100"/>
        <v>2490.84</v>
      </c>
      <c r="DK55" s="4">
        <f t="shared" si="100"/>
        <v>58617.11</v>
      </c>
      <c r="DL55" s="4">
        <f t="shared" si="100"/>
        <v>0</v>
      </c>
      <c r="DM55" s="4">
        <f>DZ55</f>
        <v>6369.3049940000001</v>
      </c>
      <c r="DN55" s="4">
        <f>EA55</f>
        <v>257.31870839999993</v>
      </c>
      <c r="DO55" s="4">
        <f>ROUND(EB55,2)</f>
        <v>0</v>
      </c>
      <c r="DP55" s="4">
        <f>ROUND(EC55,2)</f>
        <v>59876.85</v>
      </c>
      <c r="DQ55" s="4">
        <f>ROUND(ED55,2)</f>
        <v>32225.87</v>
      </c>
      <c r="DR55" s="4"/>
      <c r="DS55" s="4"/>
      <c r="DT55" s="4">
        <f>ROUND(SUMIF(AA28:AA53,"=224801557",O28:O53),2)</f>
        <v>247464.93</v>
      </c>
      <c r="DU55" s="4">
        <f>ROUND(SUMIF(AA28:AA53,"=224801557",P28:P53),2)</f>
        <v>183102.37</v>
      </c>
      <c r="DV55" s="4">
        <f>ROUND(SUMIF(AA28:AA53,"=224801557",Q28:Q53),2)</f>
        <v>5745.45</v>
      </c>
      <c r="DW55" s="4">
        <f>ROUND(SUMIF(AA28:AA53,"=224801557",R28:R53),2)</f>
        <v>2490.84</v>
      </c>
      <c r="DX55" s="4">
        <f>ROUND(SUMIF(AA28:AA53,"=224801557",S28:S53),2)</f>
        <v>58617.11</v>
      </c>
      <c r="DY55" s="4">
        <f>ROUND(SUMIF(AA28:AA53,"=224801557",T28:T53),2)</f>
        <v>0</v>
      </c>
      <c r="DZ55" s="4">
        <f>SUMIF(AA28:AA53,"=224801557",U28:U53)</f>
        <v>6369.3049940000001</v>
      </c>
      <c r="EA55" s="4">
        <f>SUMIF(AA28:AA53,"=224801557",V28:V53)</f>
        <v>257.31870839999993</v>
      </c>
      <c r="EB55" s="4">
        <f>ROUND(SUMIF(AA28:AA53,"=224801557",W28:W53),2)</f>
        <v>0</v>
      </c>
      <c r="EC55" s="4">
        <f>ROUND(SUMIF(AA28:AA53,"=224801557",X28:X53),2)</f>
        <v>59876.85</v>
      </c>
      <c r="ED55" s="4">
        <f>ROUND(SUMIF(AA28:AA53,"=224801557",Y28:Y53),2)</f>
        <v>32225.87</v>
      </c>
      <c r="EE55" s="4"/>
      <c r="EF55" s="4"/>
      <c r="EG55" s="4">
        <f t="shared" ref="EG55:EV55" si="101">ROUND(FP55,2)</f>
        <v>0</v>
      </c>
      <c r="EH55" s="4">
        <f t="shared" si="101"/>
        <v>0</v>
      </c>
      <c r="EI55" s="4">
        <f t="shared" si="101"/>
        <v>0</v>
      </c>
      <c r="EJ55" s="4">
        <f t="shared" si="101"/>
        <v>339567.65</v>
      </c>
      <c r="EK55" s="4">
        <f t="shared" si="101"/>
        <v>339567.65</v>
      </c>
      <c r="EL55" s="4">
        <f t="shared" si="101"/>
        <v>0</v>
      </c>
      <c r="EM55" s="4">
        <f t="shared" si="101"/>
        <v>0</v>
      </c>
      <c r="EN55" s="4">
        <f t="shared" si="101"/>
        <v>183102.37</v>
      </c>
      <c r="EO55" s="4">
        <f t="shared" si="101"/>
        <v>183102.37</v>
      </c>
      <c r="EP55" s="4">
        <f t="shared" si="101"/>
        <v>0</v>
      </c>
      <c r="EQ55" s="4">
        <f t="shared" si="101"/>
        <v>183102.37</v>
      </c>
      <c r="ER55" s="4">
        <f t="shared" si="101"/>
        <v>0</v>
      </c>
      <c r="ES55" s="4">
        <f t="shared" si="101"/>
        <v>0</v>
      </c>
      <c r="ET55" s="4">
        <f t="shared" si="101"/>
        <v>0</v>
      </c>
      <c r="EU55" s="4">
        <f t="shared" si="101"/>
        <v>0</v>
      </c>
      <c r="EV55" s="4">
        <f t="shared" si="101"/>
        <v>0</v>
      </c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>
        <f>ROUND(SUMIF(AA28:AA53,"=224801557",FQ28:FQ53),2)</f>
        <v>0</v>
      </c>
      <c r="FQ55" s="4">
        <f>ROUND(SUMIF(AA28:AA53,"=224801557",FR28:FR53),2)</f>
        <v>0</v>
      </c>
      <c r="FR55" s="4">
        <f>ROUND(SUMIF(AA28:AA53,"=224801557",GL28:GL53),2)</f>
        <v>0</v>
      </c>
      <c r="FS55" s="4">
        <f>ROUND(SUMIF(AA28:AA53,"=224801557",GM28:GM53),2)</f>
        <v>339567.65</v>
      </c>
      <c r="FT55" s="4">
        <f>ROUND(SUMIF(AA28:AA53,"=224801557",GN28:GN53),2)</f>
        <v>339567.65</v>
      </c>
      <c r="FU55" s="4">
        <f>ROUND(SUMIF(AA28:AA53,"=224801557",GO28:GO53),2)</f>
        <v>0</v>
      </c>
      <c r="FV55" s="4">
        <f>ROUND(SUMIF(AA28:AA53,"=224801557",GP28:GP53),2)</f>
        <v>0</v>
      </c>
      <c r="FW55" s="4">
        <f>DU55-FP55</f>
        <v>183102.37</v>
      </c>
      <c r="FX55" s="4">
        <f>DU55-FQ55</f>
        <v>183102.37</v>
      </c>
      <c r="FY55" s="4">
        <f>FP55-FR55</f>
        <v>0</v>
      </c>
      <c r="FZ55" s="4">
        <f>DU55-FP55-FQ55+FR55</f>
        <v>183102.37</v>
      </c>
      <c r="GA55" s="4">
        <f>FQ55-FR55</f>
        <v>0</v>
      </c>
      <c r="GB55" s="4">
        <f>ROUND(SUMIF(AA28:AA53,"=224801557",GX28:GX53),2)</f>
        <v>0</v>
      </c>
      <c r="GC55" s="4">
        <f>ROUND(SUMIF(AA28:AA53,"=224801557",GY28:GY53),2)</f>
        <v>0</v>
      </c>
      <c r="GD55" s="4">
        <f>ROUND(SUMIF(AA28:AA53,"=224801557",GZ28:GZ53),2)</f>
        <v>0</v>
      </c>
      <c r="GE55" s="4">
        <f>ROUND(SUMIF(AA28:AA53,"=224801557",HD28:HD53),2)</f>
        <v>0</v>
      </c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>
        <v>0</v>
      </c>
    </row>
    <row r="57" spans="1:255" x14ac:dyDescent="0.2">
      <c r="A57" s="5">
        <v>50</v>
      </c>
      <c r="B57" s="5">
        <v>0</v>
      </c>
      <c r="C57" s="5">
        <v>0</v>
      </c>
      <c r="D57" s="5">
        <v>1</v>
      </c>
      <c r="E57" s="5">
        <v>201</v>
      </c>
      <c r="F57" s="5">
        <f>ROUND(Source!O55,O57)</f>
        <v>247464.93</v>
      </c>
      <c r="G57" s="5" t="s">
        <v>86</v>
      </c>
      <c r="H57" s="5" t="s">
        <v>87</v>
      </c>
      <c r="I57" s="5"/>
      <c r="J57" s="5"/>
      <c r="K57" s="5">
        <v>201</v>
      </c>
      <c r="L57" s="5">
        <v>1</v>
      </c>
      <c r="M57" s="5">
        <v>3</v>
      </c>
      <c r="N57" s="5" t="s">
        <v>2</v>
      </c>
      <c r="O57" s="5">
        <v>2</v>
      </c>
      <c r="P57" s="5">
        <f>ROUND(Source!DG55,O57)</f>
        <v>247464.93</v>
      </c>
      <c r="Q57" s="5"/>
      <c r="R57" s="5"/>
      <c r="S57" s="5"/>
      <c r="T57" s="5"/>
      <c r="U57" s="5"/>
      <c r="V57" s="5"/>
      <c r="W57" s="5">
        <v>247464.93</v>
      </c>
      <c r="X57" s="5">
        <v>1</v>
      </c>
      <c r="Y57" s="5">
        <v>247464.93</v>
      </c>
      <c r="Z57" s="5">
        <v>247464.93</v>
      </c>
      <c r="AA57" s="5">
        <v>1</v>
      </c>
      <c r="AB57" s="5">
        <v>5035325</v>
      </c>
    </row>
    <row r="58" spans="1:255" x14ac:dyDescent="0.2">
      <c r="A58" s="5">
        <v>50</v>
      </c>
      <c r="B58" s="5">
        <v>0</v>
      </c>
      <c r="C58" s="5">
        <v>0</v>
      </c>
      <c r="D58" s="5">
        <v>1</v>
      </c>
      <c r="E58" s="5">
        <v>202</v>
      </c>
      <c r="F58" s="5">
        <f>ROUND(Source!P55,O58)</f>
        <v>183102.37</v>
      </c>
      <c r="G58" s="5" t="s">
        <v>88</v>
      </c>
      <c r="H58" s="5" t="s">
        <v>89</v>
      </c>
      <c r="I58" s="5"/>
      <c r="J58" s="5"/>
      <c r="K58" s="5">
        <v>202</v>
      </c>
      <c r="L58" s="5">
        <v>2</v>
      </c>
      <c r="M58" s="5">
        <v>3</v>
      </c>
      <c r="N58" s="5" t="s">
        <v>2</v>
      </c>
      <c r="O58" s="5">
        <v>2</v>
      </c>
      <c r="P58" s="5">
        <f>ROUND(Source!DH55,O58)</f>
        <v>183102.37</v>
      </c>
      <c r="Q58" s="5"/>
      <c r="R58" s="5"/>
      <c r="S58" s="5"/>
      <c r="T58" s="5"/>
      <c r="U58" s="5"/>
      <c r="V58" s="5"/>
      <c r="W58" s="5">
        <v>183102.37</v>
      </c>
      <c r="X58" s="5">
        <v>1</v>
      </c>
      <c r="Y58" s="5">
        <v>183102.37</v>
      </c>
      <c r="Z58" s="5">
        <v>183102.37</v>
      </c>
      <c r="AA58" s="5">
        <v>1</v>
      </c>
      <c r="AB58" s="5">
        <v>0</v>
      </c>
    </row>
    <row r="59" spans="1:255" x14ac:dyDescent="0.2">
      <c r="A59" s="5">
        <v>50</v>
      </c>
      <c r="B59" s="5">
        <v>0</v>
      </c>
      <c r="C59" s="5">
        <v>0</v>
      </c>
      <c r="D59" s="5">
        <v>1</v>
      </c>
      <c r="E59" s="5">
        <v>222</v>
      </c>
      <c r="F59" s="5">
        <f>ROUND(Source!AO55,O59)</f>
        <v>0</v>
      </c>
      <c r="G59" s="5" t="s">
        <v>90</v>
      </c>
      <c r="H59" s="5" t="s">
        <v>91</v>
      </c>
      <c r="I59" s="5"/>
      <c r="J59" s="5"/>
      <c r="K59" s="5">
        <v>222</v>
      </c>
      <c r="L59" s="5">
        <v>3</v>
      </c>
      <c r="M59" s="5">
        <v>3</v>
      </c>
      <c r="N59" s="5" t="s">
        <v>2</v>
      </c>
      <c r="O59" s="5">
        <v>2</v>
      </c>
      <c r="P59" s="5">
        <f>ROUND(Source!EG55,O59)</f>
        <v>0</v>
      </c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>
        <v>0</v>
      </c>
      <c r="AA59" s="5">
        <v>1</v>
      </c>
      <c r="AB59" s="5">
        <v>0</v>
      </c>
    </row>
    <row r="60" spans="1:255" x14ac:dyDescent="0.2">
      <c r="A60" s="5">
        <v>50</v>
      </c>
      <c r="B60" s="5">
        <v>0</v>
      </c>
      <c r="C60" s="5">
        <v>0</v>
      </c>
      <c r="D60" s="5">
        <v>1</v>
      </c>
      <c r="E60" s="5">
        <v>225</v>
      </c>
      <c r="F60" s="5">
        <f>ROUND(Source!AV55,O60)</f>
        <v>183102.37</v>
      </c>
      <c r="G60" s="5" t="s">
        <v>92</v>
      </c>
      <c r="H60" s="5" t="s">
        <v>93</v>
      </c>
      <c r="I60" s="5"/>
      <c r="J60" s="5"/>
      <c r="K60" s="5">
        <v>225</v>
      </c>
      <c r="L60" s="5">
        <v>4</v>
      </c>
      <c r="M60" s="5">
        <v>3</v>
      </c>
      <c r="N60" s="5" t="s">
        <v>2</v>
      </c>
      <c r="O60" s="5">
        <v>2</v>
      </c>
      <c r="P60" s="5">
        <f>ROUND(Source!EN55,O60)</f>
        <v>183102.37</v>
      </c>
      <c r="Q60" s="5"/>
      <c r="R60" s="5"/>
      <c r="S60" s="5"/>
      <c r="T60" s="5"/>
      <c r="U60" s="5"/>
      <c r="V60" s="5"/>
      <c r="W60" s="5">
        <v>183102.37</v>
      </c>
      <c r="X60" s="5">
        <v>1</v>
      </c>
      <c r="Y60" s="5">
        <v>183102.37</v>
      </c>
      <c r="Z60" s="5">
        <v>183102.37</v>
      </c>
      <c r="AA60" s="5">
        <v>1</v>
      </c>
      <c r="AB60" s="5">
        <v>0</v>
      </c>
    </row>
    <row r="61" spans="1:255" x14ac:dyDescent="0.2">
      <c r="A61" s="5">
        <v>50</v>
      </c>
      <c r="B61" s="5">
        <v>0</v>
      </c>
      <c r="C61" s="5">
        <v>0</v>
      </c>
      <c r="D61" s="5">
        <v>1</v>
      </c>
      <c r="E61" s="5">
        <v>226</v>
      </c>
      <c r="F61" s="5">
        <f>ROUND(Source!AW55,O61)</f>
        <v>183102.37</v>
      </c>
      <c r="G61" s="5" t="s">
        <v>94</v>
      </c>
      <c r="H61" s="5" t="s">
        <v>95</v>
      </c>
      <c r="I61" s="5"/>
      <c r="J61" s="5"/>
      <c r="K61" s="5">
        <v>226</v>
      </c>
      <c r="L61" s="5">
        <v>5</v>
      </c>
      <c r="M61" s="5">
        <v>3</v>
      </c>
      <c r="N61" s="5" t="s">
        <v>2</v>
      </c>
      <c r="O61" s="5">
        <v>2</v>
      </c>
      <c r="P61" s="5">
        <f>ROUND(Source!EO55,O61)</f>
        <v>183102.37</v>
      </c>
      <c r="Q61" s="5"/>
      <c r="R61" s="5"/>
      <c r="S61" s="5"/>
      <c r="T61" s="5"/>
      <c r="U61" s="5"/>
      <c r="V61" s="5"/>
      <c r="W61" s="5">
        <v>183102.37</v>
      </c>
      <c r="X61" s="5">
        <v>1</v>
      </c>
      <c r="Y61" s="5">
        <v>183102.37</v>
      </c>
      <c r="Z61" s="5">
        <v>183102.37</v>
      </c>
      <c r="AA61" s="5">
        <v>1</v>
      </c>
      <c r="AB61" s="5">
        <v>1446509</v>
      </c>
    </row>
    <row r="62" spans="1:255" x14ac:dyDescent="0.2">
      <c r="A62" s="5">
        <v>50</v>
      </c>
      <c r="B62" s="5">
        <v>0</v>
      </c>
      <c r="C62" s="5">
        <v>0</v>
      </c>
      <c r="D62" s="5">
        <v>1</v>
      </c>
      <c r="E62" s="5">
        <v>227</v>
      </c>
      <c r="F62" s="5">
        <f>ROUND(Source!AX55,O62)</f>
        <v>0</v>
      </c>
      <c r="G62" s="5" t="s">
        <v>96</v>
      </c>
      <c r="H62" s="5" t="s">
        <v>97</v>
      </c>
      <c r="I62" s="5"/>
      <c r="J62" s="5"/>
      <c r="K62" s="5">
        <v>227</v>
      </c>
      <c r="L62" s="5">
        <v>6</v>
      </c>
      <c r="M62" s="5">
        <v>3</v>
      </c>
      <c r="N62" s="5" t="s">
        <v>2</v>
      </c>
      <c r="O62" s="5">
        <v>2</v>
      </c>
      <c r="P62" s="5">
        <f>ROUND(Source!EP55,O62)</f>
        <v>0</v>
      </c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>
        <v>0</v>
      </c>
      <c r="AA62" s="5">
        <v>1</v>
      </c>
      <c r="AB62" s="5">
        <v>0</v>
      </c>
    </row>
    <row r="63" spans="1:255" x14ac:dyDescent="0.2">
      <c r="A63" s="5">
        <v>50</v>
      </c>
      <c r="B63" s="5">
        <v>0</v>
      </c>
      <c r="C63" s="5">
        <v>0</v>
      </c>
      <c r="D63" s="5">
        <v>1</v>
      </c>
      <c r="E63" s="5">
        <v>228</v>
      </c>
      <c r="F63" s="5">
        <f>ROUND(Source!AY55,O63)</f>
        <v>183102.37</v>
      </c>
      <c r="G63" s="5" t="s">
        <v>98</v>
      </c>
      <c r="H63" s="5" t="s">
        <v>99</v>
      </c>
      <c r="I63" s="5"/>
      <c r="J63" s="5"/>
      <c r="K63" s="5">
        <v>228</v>
      </c>
      <c r="L63" s="5">
        <v>7</v>
      </c>
      <c r="M63" s="5">
        <v>3</v>
      </c>
      <c r="N63" s="5" t="s">
        <v>2</v>
      </c>
      <c r="O63" s="5">
        <v>2</v>
      </c>
      <c r="P63" s="5">
        <f>ROUND(Source!EQ55,O63)</f>
        <v>183102.37</v>
      </c>
      <c r="Q63" s="5"/>
      <c r="R63" s="5"/>
      <c r="S63" s="5"/>
      <c r="T63" s="5"/>
      <c r="U63" s="5"/>
      <c r="V63" s="5"/>
      <c r="W63" s="5">
        <v>183102.37</v>
      </c>
      <c r="X63" s="5">
        <v>1</v>
      </c>
      <c r="Y63" s="5">
        <v>183102.37</v>
      </c>
      <c r="Z63" s="5">
        <v>183102.37</v>
      </c>
      <c r="AA63" s="5">
        <v>1</v>
      </c>
      <c r="AB63" s="5">
        <v>1446509</v>
      </c>
    </row>
    <row r="64" spans="1:255" x14ac:dyDescent="0.2">
      <c r="A64" s="5">
        <v>50</v>
      </c>
      <c r="B64" s="5">
        <v>0</v>
      </c>
      <c r="C64" s="5">
        <v>0</v>
      </c>
      <c r="D64" s="5">
        <v>1</v>
      </c>
      <c r="E64" s="5">
        <v>216</v>
      </c>
      <c r="F64" s="5">
        <f>ROUND(Source!AP55,O64)</f>
        <v>0</v>
      </c>
      <c r="G64" s="5" t="s">
        <v>100</v>
      </c>
      <c r="H64" s="5" t="s">
        <v>101</v>
      </c>
      <c r="I64" s="5"/>
      <c r="J64" s="5"/>
      <c r="K64" s="5">
        <v>216</v>
      </c>
      <c r="L64" s="5">
        <v>8</v>
      </c>
      <c r="M64" s="5">
        <v>3</v>
      </c>
      <c r="N64" s="5" t="s">
        <v>2</v>
      </c>
      <c r="O64" s="5">
        <v>2</v>
      </c>
      <c r="P64" s="5">
        <f>ROUND(Source!EH55,O64)</f>
        <v>0</v>
      </c>
      <c r="Q64" s="5"/>
      <c r="R64" s="5"/>
      <c r="S64" s="5"/>
      <c r="T64" s="5"/>
      <c r="U64" s="5"/>
      <c r="V64" s="5"/>
      <c r="W64" s="5">
        <v>0</v>
      </c>
      <c r="X64" s="5">
        <v>1</v>
      </c>
      <c r="Y64" s="5">
        <v>0</v>
      </c>
      <c r="Z64" s="5">
        <v>0</v>
      </c>
      <c r="AA64" s="5">
        <v>1</v>
      </c>
      <c r="AB64" s="5">
        <v>0</v>
      </c>
    </row>
    <row r="65" spans="1:28" x14ac:dyDescent="0.2">
      <c r="A65" s="5">
        <v>50</v>
      </c>
      <c r="B65" s="5">
        <v>0</v>
      </c>
      <c r="C65" s="5">
        <v>0</v>
      </c>
      <c r="D65" s="5">
        <v>1</v>
      </c>
      <c r="E65" s="5">
        <v>223</v>
      </c>
      <c r="F65" s="5">
        <f>ROUND(Source!AQ55,O65)</f>
        <v>0</v>
      </c>
      <c r="G65" s="5" t="s">
        <v>102</v>
      </c>
      <c r="H65" s="5" t="s">
        <v>103</v>
      </c>
      <c r="I65" s="5"/>
      <c r="J65" s="5"/>
      <c r="K65" s="5">
        <v>223</v>
      </c>
      <c r="L65" s="5">
        <v>9</v>
      </c>
      <c r="M65" s="5">
        <v>3</v>
      </c>
      <c r="N65" s="5" t="s">
        <v>2</v>
      </c>
      <c r="O65" s="5">
        <v>2</v>
      </c>
      <c r="P65" s="5">
        <f>ROUND(Source!EI55,O65)</f>
        <v>0</v>
      </c>
      <c r="Q65" s="5"/>
      <c r="R65" s="5"/>
      <c r="S65" s="5"/>
      <c r="T65" s="5"/>
      <c r="U65" s="5"/>
      <c r="V65" s="5"/>
      <c r="W65" s="5">
        <v>0</v>
      </c>
      <c r="X65" s="5">
        <v>1</v>
      </c>
      <c r="Y65" s="5">
        <v>0</v>
      </c>
      <c r="Z65" s="5">
        <v>0</v>
      </c>
      <c r="AA65" s="5">
        <v>1</v>
      </c>
      <c r="AB65" s="5">
        <v>0</v>
      </c>
    </row>
    <row r="66" spans="1:28" x14ac:dyDescent="0.2">
      <c r="A66" s="5">
        <v>50</v>
      </c>
      <c r="B66" s="5">
        <v>0</v>
      </c>
      <c r="C66" s="5">
        <v>0</v>
      </c>
      <c r="D66" s="5">
        <v>1</v>
      </c>
      <c r="E66" s="5">
        <v>229</v>
      </c>
      <c r="F66" s="5">
        <f>ROUND(Source!AZ55,O66)</f>
        <v>0</v>
      </c>
      <c r="G66" s="5" t="s">
        <v>104</v>
      </c>
      <c r="H66" s="5" t="s">
        <v>105</v>
      </c>
      <c r="I66" s="5"/>
      <c r="J66" s="5"/>
      <c r="K66" s="5">
        <v>229</v>
      </c>
      <c r="L66" s="5">
        <v>10</v>
      </c>
      <c r="M66" s="5">
        <v>3</v>
      </c>
      <c r="N66" s="5" t="s">
        <v>2</v>
      </c>
      <c r="O66" s="5">
        <v>2</v>
      </c>
      <c r="P66" s="5">
        <f>ROUND(Source!ER55,O66)</f>
        <v>0</v>
      </c>
      <c r="Q66" s="5"/>
      <c r="R66" s="5"/>
      <c r="S66" s="5"/>
      <c r="T66" s="5"/>
      <c r="U66" s="5"/>
      <c r="V66" s="5"/>
      <c r="W66" s="5">
        <v>0</v>
      </c>
      <c r="X66" s="5">
        <v>1</v>
      </c>
      <c r="Y66" s="5">
        <v>0</v>
      </c>
      <c r="Z66" s="5">
        <v>0</v>
      </c>
      <c r="AA66" s="5">
        <v>1</v>
      </c>
      <c r="AB66" s="5">
        <v>0</v>
      </c>
    </row>
    <row r="67" spans="1:28" x14ac:dyDescent="0.2">
      <c r="A67" s="5">
        <v>50</v>
      </c>
      <c r="B67" s="5">
        <v>0</v>
      </c>
      <c r="C67" s="5">
        <v>0</v>
      </c>
      <c r="D67" s="5">
        <v>1</v>
      </c>
      <c r="E67" s="5">
        <v>203</v>
      </c>
      <c r="F67" s="5">
        <f>ROUND(Source!Q55,O67)</f>
        <v>5745.45</v>
      </c>
      <c r="G67" s="5" t="s">
        <v>106</v>
      </c>
      <c r="H67" s="5" t="s">
        <v>107</v>
      </c>
      <c r="I67" s="5"/>
      <c r="J67" s="5"/>
      <c r="K67" s="5">
        <v>203</v>
      </c>
      <c r="L67" s="5">
        <v>11</v>
      </c>
      <c r="M67" s="5">
        <v>3</v>
      </c>
      <c r="N67" s="5" t="s">
        <v>2</v>
      </c>
      <c r="O67" s="5">
        <v>2</v>
      </c>
      <c r="P67" s="5">
        <f>ROUND(Source!DI55,O67)</f>
        <v>5745.45</v>
      </c>
      <c r="Q67" s="5"/>
      <c r="R67" s="5"/>
      <c r="S67" s="5"/>
      <c r="T67" s="5"/>
      <c r="U67" s="5"/>
      <c r="V67" s="5"/>
      <c r="W67" s="5">
        <v>5745.45</v>
      </c>
      <c r="X67" s="5">
        <v>1</v>
      </c>
      <c r="Y67" s="5">
        <v>5745.45</v>
      </c>
      <c r="Z67" s="5">
        <v>5745.45</v>
      </c>
      <c r="AA67" s="5">
        <v>1</v>
      </c>
      <c r="AB67" s="5">
        <v>96409</v>
      </c>
    </row>
    <row r="68" spans="1:28" x14ac:dyDescent="0.2">
      <c r="A68" s="5">
        <v>50</v>
      </c>
      <c r="B68" s="5">
        <v>0</v>
      </c>
      <c r="C68" s="5">
        <v>0</v>
      </c>
      <c r="D68" s="5">
        <v>1</v>
      </c>
      <c r="E68" s="5">
        <v>231</v>
      </c>
      <c r="F68" s="5">
        <f>ROUND(Source!BB55,O68)</f>
        <v>0</v>
      </c>
      <c r="G68" s="5" t="s">
        <v>108</v>
      </c>
      <c r="H68" s="5" t="s">
        <v>109</v>
      </c>
      <c r="I68" s="5"/>
      <c r="J68" s="5"/>
      <c r="K68" s="5">
        <v>231</v>
      </c>
      <c r="L68" s="5">
        <v>12</v>
      </c>
      <c r="M68" s="5">
        <v>3</v>
      </c>
      <c r="N68" s="5" t="s">
        <v>2</v>
      </c>
      <c r="O68" s="5">
        <v>2</v>
      </c>
      <c r="P68" s="5">
        <f>ROUND(Source!ET55,O68)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</row>
    <row r="69" spans="1:28" x14ac:dyDescent="0.2">
      <c r="A69" s="5">
        <v>50</v>
      </c>
      <c r="B69" s="5">
        <v>0</v>
      </c>
      <c r="C69" s="5">
        <v>0</v>
      </c>
      <c r="D69" s="5">
        <v>1</v>
      </c>
      <c r="E69" s="5">
        <v>204</v>
      </c>
      <c r="F69" s="5">
        <f>ROUND(Source!R55,O69)</f>
        <v>2490.84</v>
      </c>
      <c r="G69" s="5" t="s">
        <v>110</v>
      </c>
      <c r="H69" s="5" t="s">
        <v>111</v>
      </c>
      <c r="I69" s="5"/>
      <c r="J69" s="5"/>
      <c r="K69" s="5">
        <v>204</v>
      </c>
      <c r="L69" s="5">
        <v>13</v>
      </c>
      <c r="M69" s="5">
        <v>3</v>
      </c>
      <c r="N69" s="5" t="s">
        <v>2</v>
      </c>
      <c r="O69" s="5">
        <v>2</v>
      </c>
      <c r="P69" s="5">
        <f>ROUND(Source!DJ55,O69)</f>
        <v>2490.84</v>
      </c>
      <c r="Q69" s="5"/>
      <c r="R69" s="5"/>
      <c r="S69" s="5"/>
      <c r="T69" s="5"/>
      <c r="U69" s="5"/>
      <c r="V69" s="5"/>
      <c r="W69" s="5">
        <v>2490.8399999999992</v>
      </c>
      <c r="X69" s="5">
        <v>1</v>
      </c>
      <c r="Y69" s="5">
        <v>2490.8399999999992</v>
      </c>
      <c r="Z69" s="5">
        <v>2490.8399999999992</v>
      </c>
      <c r="AA69" s="5">
        <v>1</v>
      </c>
      <c r="AB69" s="5">
        <v>148404</v>
      </c>
    </row>
    <row r="70" spans="1:28" x14ac:dyDescent="0.2">
      <c r="A70" s="5">
        <v>50</v>
      </c>
      <c r="B70" s="5">
        <v>0</v>
      </c>
      <c r="C70" s="5">
        <v>0</v>
      </c>
      <c r="D70" s="5">
        <v>1</v>
      </c>
      <c r="E70" s="5">
        <v>205</v>
      </c>
      <c r="F70" s="5">
        <f>ROUND(Source!S55,O70)</f>
        <v>58617.11</v>
      </c>
      <c r="G70" s="5" t="s">
        <v>112</v>
      </c>
      <c r="H70" s="5" t="s">
        <v>113</v>
      </c>
      <c r="I70" s="5"/>
      <c r="J70" s="5"/>
      <c r="K70" s="5">
        <v>205</v>
      </c>
      <c r="L70" s="5">
        <v>14</v>
      </c>
      <c r="M70" s="5">
        <v>3</v>
      </c>
      <c r="N70" s="5" t="s">
        <v>2</v>
      </c>
      <c r="O70" s="5">
        <v>2</v>
      </c>
      <c r="P70" s="5">
        <f>ROUND(Source!DK55,O70)</f>
        <v>58617.11</v>
      </c>
      <c r="Q70" s="5"/>
      <c r="R70" s="5"/>
      <c r="S70" s="5"/>
      <c r="T70" s="5"/>
      <c r="U70" s="5"/>
      <c r="V70" s="5"/>
      <c r="W70" s="5">
        <v>58617.11</v>
      </c>
      <c r="X70" s="5">
        <v>1</v>
      </c>
      <c r="Y70" s="5">
        <v>58617.11</v>
      </c>
      <c r="Z70" s="5">
        <v>58617.11</v>
      </c>
      <c r="AA70" s="5">
        <v>1</v>
      </c>
      <c r="AB70" s="5">
        <v>3492407</v>
      </c>
    </row>
    <row r="71" spans="1:28" x14ac:dyDescent="0.2">
      <c r="A71" s="5">
        <v>50</v>
      </c>
      <c r="B71" s="5">
        <v>0</v>
      </c>
      <c r="C71" s="5">
        <v>0</v>
      </c>
      <c r="D71" s="5">
        <v>1</v>
      </c>
      <c r="E71" s="5">
        <v>232</v>
      </c>
      <c r="F71" s="5">
        <f>ROUND(Source!BC55,O71)</f>
        <v>0</v>
      </c>
      <c r="G71" s="5" t="s">
        <v>114</v>
      </c>
      <c r="H71" s="5" t="s">
        <v>115</v>
      </c>
      <c r="I71" s="5"/>
      <c r="J71" s="5"/>
      <c r="K71" s="5">
        <v>232</v>
      </c>
      <c r="L71" s="5">
        <v>15</v>
      </c>
      <c r="M71" s="5">
        <v>3</v>
      </c>
      <c r="N71" s="5" t="s">
        <v>2</v>
      </c>
      <c r="O71" s="5">
        <v>2</v>
      </c>
      <c r="P71" s="5">
        <f>ROUND(Source!EU55,O71)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</row>
    <row r="72" spans="1:28" x14ac:dyDescent="0.2">
      <c r="A72" s="5">
        <v>50</v>
      </c>
      <c r="B72" s="5">
        <v>0</v>
      </c>
      <c r="C72" s="5">
        <v>0</v>
      </c>
      <c r="D72" s="5">
        <v>1</v>
      </c>
      <c r="E72" s="5">
        <v>214</v>
      </c>
      <c r="F72" s="5">
        <f>ROUND(Source!AS55,O72)</f>
        <v>339573.75</v>
      </c>
      <c r="G72" s="5" t="s">
        <v>116</v>
      </c>
      <c r="H72" s="5" t="s">
        <v>117</v>
      </c>
      <c r="I72" s="5"/>
      <c r="J72" s="5"/>
      <c r="K72" s="5">
        <v>214</v>
      </c>
      <c r="L72" s="5">
        <v>16</v>
      </c>
      <c r="M72" s="5">
        <v>3</v>
      </c>
      <c r="N72" s="5" t="s">
        <v>2</v>
      </c>
      <c r="O72" s="5">
        <v>2</v>
      </c>
      <c r="P72" s="5">
        <f>ROUND(Source!EK55,O72)</f>
        <v>339567.65</v>
      </c>
      <c r="Q72" s="5"/>
      <c r="R72" s="5"/>
      <c r="S72" s="5"/>
      <c r="T72" s="5"/>
      <c r="U72" s="5"/>
      <c r="V72" s="5"/>
      <c r="W72" s="5">
        <v>339573.75</v>
      </c>
      <c r="X72" s="5">
        <v>1</v>
      </c>
      <c r="Y72" s="5">
        <v>339573.75</v>
      </c>
      <c r="Z72" s="5">
        <v>339571.01</v>
      </c>
      <c r="AA72" s="5">
        <v>1</v>
      </c>
      <c r="AB72" s="5">
        <v>10523004</v>
      </c>
    </row>
    <row r="73" spans="1:28" x14ac:dyDescent="0.2">
      <c r="A73" s="5">
        <v>50</v>
      </c>
      <c r="B73" s="5">
        <v>0</v>
      </c>
      <c r="C73" s="5">
        <v>0</v>
      </c>
      <c r="D73" s="5">
        <v>1</v>
      </c>
      <c r="E73" s="5">
        <v>215</v>
      </c>
      <c r="F73" s="5">
        <f>ROUND(Source!AT55,O73)</f>
        <v>0</v>
      </c>
      <c r="G73" s="5" t="s">
        <v>118</v>
      </c>
      <c r="H73" s="5" t="s">
        <v>119</v>
      </c>
      <c r="I73" s="5"/>
      <c r="J73" s="5"/>
      <c r="K73" s="5">
        <v>215</v>
      </c>
      <c r="L73" s="5">
        <v>17</v>
      </c>
      <c r="M73" s="5">
        <v>3</v>
      </c>
      <c r="N73" s="5" t="s">
        <v>2</v>
      </c>
      <c r="O73" s="5">
        <v>2</v>
      </c>
      <c r="P73" s="5">
        <f>ROUND(Source!EL55,O73)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</row>
    <row r="74" spans="1:28" x14ac:dyDescent="0.2">
      <c r="A74" s="5">
        <v>50</v>
      </c>
      <c r="B74" s="5">
        <v>0</v>
      </c>
      <c r="C74" s="5">
        <v>0</v>
      </c>
      <c r="D74" s="5">
        <v>1</v>
      </c>
      <c r="E74" s="5">
        <v>217</v>
      </c>
      <c r="F74" s="5">
        <f>ROUND(Source!AU55,O74)</f>
        <v>0</v>
      </c>
      <c r="G74" s="5" t="s">
        <v>120</v>
      </c>
      <c r="H74" s="5" t="s">
        <v>121</v>
      </c>
      <c r="I74" s="5"/>
      <c r="J74" s="5"/>
      <c r="K74" s="5">
        <v>217</v>
      </c>
      <c r="L74" s="5">
        <v>18</v>
      </c>
      <c r="M74" s="5">
        <v>3</v>
      </c>
      <c r="N74" s="5" t="s">
        <v>2</v>
      </c>
      <c r="O74" s="5">
        <v>2</v>
      </c>
      <c r="P74" s="5">
        <f>ROUND(Source!EM55,O74)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</row>
    <row r="75" spans="1:28" x14ac:dyDescent="0.2">
      <c r="A75" s="5">
        <v>50</v>
      </c>
      <c r="B75" s="5">
        <v>0</v>
      </c>
      <c r="C75" s="5">
        <v>0</v>
      </c>
      <c r="D75" s="5">
        <v>1</v>
      </c>
      <c r="E75" s="5">
        <v>230</v>
      </c>
      <c r="F75" s="5">
        <f>ROUND(Source!BA55,O75)</f>
        <v>0</v>
      </c>
      <c r="G75" s="5" t="s">
        <v>122</v>
      </c>
      <c r="H75" s="5" t="s">
        <v>123</v>
      </c>
      <c r="I75" s="5"/>
      <c r="J75" s="5"/>
      <c r="K75" s="5">
        <v>230</v>
      </c>
      <c r="L75" s="5">
        <v>19</v>
      </c>
      <c r="M75" s="5">
        <v>3</v>
      </c>
      <c r="N75" s="5" t="s">
        <v>2</v>
      </c>
      <c r="O75" s="5">
        <v>2</v>
      </c>
      <c r="P75" s="5">
        <f>ROUND(Source!ES55,O75)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</row>
    <row r="76" spans="1:28" x14ac:dyDescent="0.2">
      <c r="A76" s="5">
        <v>50</v>
      </c>
      <c r="B76" s="5">
        <v>0</v>
      </c>
      <c r="C76" s="5">
        <v>0</v>
      </c>
      <c r="D76" s="5">
        <v>1</v>
      </c>
      <c r="E76" s="5">
        <v>206</v>
      </c>
      <c r="F76" s="5">
        <f>ROUND(Source!T55,O76)</f>
        <v>0</v>
      </c>
      <c r="G76" s="5" t="s">
        <v>124</v>
      </c>
      <c r="H76" s="5" t="s">
        <v>125</v>
      </c>
      <c r="I76" s="5"/>
      <c r="J76" s="5"/>
      <c r="K76" s="5">
        <v>206</v>
      </c>
      <c r="L76" s="5">
        <v>20</v>
      </c>
      <c r="M76" s="5">
        <v>3</v>
      </c>
      <c r="N76" s="5" t="s">
        <v>2</v>
      </c>
      <c r="O76" s="5">
        <v>2</v>
      </c>
      <c r="P76" s="5">
        <f>ROUND(Source!DL55,O76)</f>
        <v>0</v>
      </c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>
        <v>0</v>
      </c>
      <c r="AA76" s="5">
        <v>1</v>
      </c>
      <c r="AB76" s="5">
        <v>0</v>
      </c>
    </row>
    <row r="77" spans="1:28" x14ac:dyDescent="0.2">
      <c r="A77" s="5">
        <v>50</v>
      </c>
      <c r="B77" s="5">
        <v>0</v>
      </c>
      <c r="C77" s="5">
        <v>0</v>
      </c>
      <c r="D77" s="5">
        <v>1</v>
      </c>
      <c r="E77" s="5">
        <v>207</v>
      </c>
      <c r="F77" s="5">
        <f>Source!U55</f>
        <v>6369.3049940000001</v>
      </c>
      <c r="G77" s="5" t="s">
        <v>126</v>
      </c>
      <c r="H77" s="5" t="s">
        <v>127</v>
      </c>
      <c r="I77" s="5"/>
      <c r="J77" s="5"/>
      <c r="K77" s="5">
        <v>207</v>
      </c>
      <c r="L77" s="5">
        <v>21</v>
      </c>
      <c r="M77" s="5">
        <v>3</v>
      </c>
      <c r="N77" s="5" t="s">
        <v>2</v>
      </c>
      <c r="O77" s="5">
        <v>-1</v>
      </c>
      <c r="P77" s="5">
        <f>Source!DM55</f>
        <v>6369.3049940000001</v>
      </c>
      <c r="Q77" s="5"/>
      <c r="R77" s="5"/>
      <c r="S77" s="5"/>
      <c r="T77" s="5"/>
      <c r="U77" s="5"/>
      <c r="V77" s="5"/>
      <c r="W77" s="5">
        <v>6369.3049940000001</v>
      </c>
      <c r="X77" s="5">
        <v>1</v>
      </c>
      <c r="Y77" s="5">
        <v>6369.3049940000001</v>
      </c>
      <c r="Z77" s="5">
        <v>6369.3049940000001</v>
      </c>
      <c r="AA77" s="5">
        <v>1</v>
      </c>
      <c r="AB77" s="5">
        <v>6369.3049940000001</v>
      </c>
    </row>
    <row r="78" spans="1:28" x14ac:dyDescent="0.2">
      <c r="A78" s="5">
        <v>50</v>
      </c>
      <c r="B78" s="5">
        <v>0</v>
      </c>
      <c r="C78" s="5">
        <v>0</v>
      </c>
      <c r="D78" s="5">
        <v>1</v>
      </c>
      <c r="E78" s="5">
        <v>208</v>
      </c>
      <c r="F78" s="5">
        <f>Source!V55</f>
        <v>257.31870839999993</v>
      </c>
      <c r="G78" s="5" t="s">
        <v>128</v>
      </c>
      <c r="H78" s="5" t="s">
        <v>129</v>
      </c>
      <c r="I78" s="5"/>
      <c r="J78" s="5"/>
      <c r="K78" s="5">
        <v>208</v>
      </c>
      <c r="L78" s="5">
        <v>22</v>
      </c>
      <c r="M78" s="5">
        <v>3</v>
      </c>
      <c r="N78" s="5" t="s">
        <v>2</v>
      </c>
      <c r="O78" s="5">
        <v>-1</v>
      </c>
      <c r="P78" s="5">
        <f>Source!DN55</f>
        <v>257.31870839999993</v>
      </c>
      <c r="Q78" s="5"/>
      <c r="R78" s="5"/>
      <c r="S78" s="5"/>
      <c r="T78" s="5"/>
      <c r="U78" s="5"/>
      <c r="V78" s="5"/>
      <c r="W78" s="5">
        <v>257.31870839999999</v>
      </c>
      <c r="X78" s="5">
        <v>1</v>
      </c>
      <c r="Y78" s="5">
        <v>257.31870839999999</v>
      </c>
      <c r="Z78" s="5">
        <v>257.31870839999999</v>
      </c>
      <c r="AA78" s="5">
        <v>1</v>
      </c>
      <c r="AB78" s="5">
        <v>257.31870839999999</v>
      </c>
    </row>
    <row r="79" spans="1:28" x14ac:dyDescent="0.2">
      <c r="A79" s="5">
        <v>50</v>
      </c>
      <c r="B79" s="5">
        <v>0</v>
      </c>
      <c r="C79" s="5">
        <v>0</v>
      </c>
      <c r="D79" s="5">
        <v>1</v>
      </c>
      <c r="E79" s="5">
        <v>209</v>
      </c>
      <c r="F79" s="5">
        <f>ROUND(Source!W55,O79)</f>
        <v>0</v>
      </c>
      <c r="G79" s="5" t="s">
        <v>130</v>
      </c>
      <c r="H79" s="5" t="s">
        <v>131</v>
      </c>
      <c r="I79" s="5"/>
      <c r="J79" s="5"/>
      <c r="K79" s="5">
        <v>209</v>
      </c>
      <c r="L79" s="5">
        <v>23</v>
      </c>
      <c r="M79" s="5">
        <v>3</v>
      </c>
      <c r="N79" s="5" t="s">
        <v>2</v>
      </c>
      <c r="O79" s="5">
        <v>2</v>
      </c>
      <c r="P79" s="5">
        <f>ROUND(Source!DO55,O79)</f>
        <v>0</v>
      </c>
      <c r="Q79" s="5"/>
      <c r="R79" s="5"/>
      <c r="S79" s="5"/>
      <c r="T79" s="5"/>
      <c r="U79" s="5"/>
      <c r="V79" s="5"/>
      <c r="W79" s="5">
        <v>0</v>
      </c>
      <c r="X79" s="5">
        <v>1</v>
      </c>
      <c r="Y79" s="5">
        <v>0</v>
      </c>
      <c r="Z79" s="5">
        <v>0</v>
      </c>
      <c r="AA79" s="5">
        <v>1</v>
      </c>
      <c r="AB79" s="5">
        <v>0</v>
      </c>
    </row>
    <row r="80" spans="1:28" x14ac:dyDescent="0.2">
      <c r="A80" s="5">
        <v>50</v>
      </c>
      <c r="B80" s="5">
        <v>0</v>
      </c>
      <c r="C80" s="5">
        <v>0</v>
      </c>
      <c r="D80" s="5">
        <v>1</v>
      </c>
      <c r="E80" s="5">
        <v>233</v>
      </c>
      <c r="F80" s="5">
        <f>ROUND(Source!BD55,O80)</f>
        <v>0</v>
      </c>
      <c r="G80" s="5" t="s">
        <v>132</v>
      </c>
      <c r="H80" s="5" t="s">
        <v>133</v>
      </c>
      <c r="I80" s="5"/>
      <c r="J80" s="5"/>
      <c r="K80" s="5">
        <v>233</v>
      </c>
      <c r="L80" s="5">
        <v>24</v>
      </c>
      <c r="M80" s="5">
        <v>3</v>
      </c>
      <c r="N80" s="5" t="s">
        <v>2</v>
      </c>
      <c r="O80" s="5">
        <v>2</v>
      </c>
      <c r="P80" s="5">
        <f>ROUND(Source!EV55,O80)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</row>
    <row r="81" spans="1:255" x14ac:dyDescent="0.2">
      <c r="A81" s="5">
        <v>50</v>
      </c>
      <c r="B81" s="5">
        <v>0</v>
      </c>
      <c r="C81" s="5">
        <v>0</v>
      </c>
      <c r="D81" s="5">
        <v>1</v>
      </c>
      <c r="E81" s="5">
        <v>210</v>
      </c>
      <c r="F81" s="5">
        <f>ROUND(Source!X55,O81)</f>
        <v>59876.85</v>
      </c>
      <c r="G81" s="5" t="s">
        <v>134</v>
      </c>
      <c r="H81" s="5" t="s">
        <v>135</v>
      </c>
      <c r="I81" s="5"/>
      <c r="J81" s="5"/>
      <c r="K81" s="5">
        <v>210</v>
      </c>
      <c r="L81" s="5">
        <v>25</v>
      </c>
      <c r="M81" s="5">
        <v>3</v>
      </c>
      <c r="N81" s="5" t="s">
        <v>2</v>
      </c>
      <c r="O81" s="5">
        <v>2</v>
      </c>
      <c r="P81" s="5">
        <f>ROUND(Source!DP55,O81)</f>
        <v>59876.85</v>
      </c>
      <c r="Q81" s="5"/>
      <c r="R81" s="5"/>
      <c r="S81" s="5"/>
      <c r="T81" s="5"/>
      <c r="U81" s="5"/>
      <c r="V81" s="5"/>
      <c r="W81" s="5">
        <v>59876.85</v>
      </c>
      <c r="X81" s="5">
        <v>1</v>
      </c>
      <c r="Y81" s="5">
        <v>59876.85</v>
      </c>
      <c r="Z81" s="5">
        <v>59876.85</v>
      </c>
      <c r="AA81" s="5">
        <v>1</v>
      </c>
      <c r="AB81" s="5">
        <v>3567462</v>
      </c>
    </row>
    <row r="82" spans="1:255" x14ac:dyDescent="0.2">
      <c r="A82" s="5">
        <v>50</v>
      </c>
      <c r="B82" s="5">
        <v>0</v>
      </c>
      <c r="C82" s="5">
        <v>0</v>
      </c>
      <c r="D82" s="5">
        <v>1</v>
      </c>
      <c r="E82" s="5">
        <v>211</v>
      </c>
      <c r="F82" s="5">
        <f>ROUND(Source!Y55,O82)</f>
        <v>32231.97</v>
      </c>
      <c r="G82" s="5" t="s">
        <v>136</v>
      </c>
      <c r="H82" s="5" t="s">
        <v>137</v>
      </c>
      <c r="I82" s="5"/>
      <c r="J82" s="5"/>
      <c r="K82" s="5">
        <v>211</v>
      </c>
      <c r="L82" s="5">
        <v>26</v>
      </c>
      <c r="M82" s="5">
        <v>3</v>
      </c>
      <c r="N82" s="5" t="s">
        <v>2</v>
      </c>
      <c r="O82" s="5">
        <v>2</v>
      </c>
      <c r="P82" s="5">
        <f>ROUND(Source!DQ55,O82)</f>
        <v>32225.87</v>
      </c>
      <c r="Q82" s="5"/>
      <c r="R82" s="5"/>
      <c r="S82" s="5"/>
      <c r="T82" s="5"/>
      <c r="U82" s="5"/>
      <c r="V82" s="5"/>
      <c r="W82" s="5">
        <v>32231.97</v>
      </c>
      <c r="X82" s="5">
        <v>1</v>
      </c>
      <c r="Y82" s="5">
        <v>32231.97</v>
      </c>
      <c r="Z82" s="5">
        <v>32229.23</v>
      </c>
      <c r="AA82" s="5">
        <v>1</v>
      </c>
      <c r="AB82" s="5">
        <v>1920217</v>
      </c>
    </row>
    <row r="83" spans="1:255" x14ac:dyDescent="0.2">
      <c r="A83" s="5">
        <v>50</v>
      </c>
      <c r="B83" s="5">
        <v>0</v>
      </c>
      <c r="C83" s="5">
        <v>0</v>
      </c>
      <c r="D83" s="5">
        <v>1</v>
      </c>
      <c r="E83" s="5">
        <v>224</v>
      </c>
      <c r="F83" s="5">
        <f>ROUND(Source!AR55,O83)</f>
        <v>339573.75</v>
      </c>
      <c r="G83" s="5" t="s">
        <v>138</v>
      </c>
      <c r="H83" s="5" t="s">
        <v>139</v>
      </c>
      <c r="I83" s="5"/>
      <c r="J83" s="5"/>
      <c r="K83" s="5">
        <v>224</v>
      </c>
      <c r="L83" s="5">
        <v>27</v>
      </c>
      <c r="M83" s="5">
        <v>3</v>
      </c>
      <c r="N83" s="5" t="s">
        <v>2</v>
      </c>
      <c r="O83" s="5">
        <v>2</v>
      </c>
      <c r="P83" s="5">
        <f>ROUND(Source!EJ55,O83)</f>
        <v>339567.65</v>
      </c>
      <c r="Q83" s="5"/>
      <c r="R83" s="5"/>
      <c r="S83" s="5"/>
      <c r="T83" s="5"/>
      <c r="U83" s="5"/>
      <c r="V83" s="5"/>
      <c r="W83" s="5">
        <v>339573.75</v>
      </c>
      <c r="X83" s="5">
        <v>1</v>
      </c>
      <c r="Y83" s="5">
        <v>339573.75</v>
      </c>
      <c r="Z83" s="5">
        <v>339571.00999999995</v>
      </c>
      <c r="AA83" s="5">
        <v>1</v>
      </c>
      <c r="AB83" s="5">
        <v>10523004</v>
      </c>
    </row>
    <row r="85" spans="1:255" x14ac:dyDescent="0.2">
      <c r="A85" s="1">
        <v>4</v>
      </c>
      <c r="B85" s="1">
        <v>1</v>
      </c>
      <c r="C85" s="1"/>
      <c r="D85" s="1">
        <f>ROW(A108)</f>
        <v>108</v>
      </c>
      <c r="E85" s="1"/>
      <c r="F85" s="1" t="s">
        <v>15</v>
      </c>
      <c r="G85" s="1" t="s">
        <v>140</v>
      </c>
      <c r="H85" s="1" t="s">
        <v>2</v>
      </c>
      <c r="I85" s="1">
        <v>0</v>
      </c>
      <c r="J85" s="1"/>
      <c r="K85" s="1">
        <v>-1</v>
      </c>
      <c r="L85" s="1"/>
      <c r="M85" s="1" t="s">
        <v>2</v>
      </c>
      <c r="N85" s="1"/>
      <c r="O85" s="1"/>
      <c r="P85" s="1"/>
      <c r="Q85" s="1"/>
      <c r="R85" s="1"/>
      <c r="S85" s="1">
        <v>224801566</v>
      </c>
      <c r="T85" s="1">
        <v>224801558</v>
      </c>
      <c r="U85" s="1" t="s">
        <v>2</v>
      </c>
      <c r="V85" s="1">
        <v>0</v>
      </c>
      <c r="W85" s="1"/>
      <c r="X85" s="1"/>
      <c r="Y85" s="1"/>
      <c r="Z85" s="1"/>
      <c r="AA85" s="1"/>
      <c r="AB85" s="1" t="s">
        <v>2</v>
      </c>
      <c r="AC85" s="1" t="s">
        <v>2</v>
      </c>
      <c r="AD85" s="1" t="s">
        <v>2</v>
      </c>
      <c r="AE85" s="1" t="s">
        <v>2</v>
      </c>
      <c r="AF85" s="1" t="s">
        <v>2</v>
      </c>
      <c r="AG85" s="1" t="s">
        <v>2</v>
      </c>
      <c r="AH85" s="1"/>
      <c r="AI85" s="1"/>
      <c r="AJ85" s="1"/>
      <c r="AK85" s="1"/>
      <c r="AL85" s="1"/>
      <c r="AM85" s="1"/>
      <c r="AN85" s="1"/>
      <c r="AO85" s="1"/>
      <c r="AP85" s="1" t="s">
        <v>2</v>
      </c>
      <c r="AQ85" s="1" t="s">
        <v>2</v>
      </c>
      <c r="AR85" s="1" t="s">
        <v>2</v>
      </c>
      <c r="AS85" s="1"/>
      <c r="AT85" s="1"/>
      <c r="AU85" s="1"/>
      <c r="AV85" s="1"/>
      <c r="AW85" s="1"/>
      <c r="AX85" s="1"/>
      <c r="AY85" s="1"/>
      <c r="AZ85" s="1" t="s">
        <v>2</v>
      </c>
      <c r="BA85" s="1"/>
      <c r="BB85" s="1" t="s">
        <v>2</v>
      </c>
      <c r="BC85" s="1" t="s">
        <v>2</v>
      </c>
      <c r="BD85" s="1" t="s">
        <v>2</v>
      </c>
      <c r="BE85" s="1" t="s">
        <v>2</v>
      </c>
      <c r="BF85" s="1" t="s">
        <v>2</v>
      </c>
      <c r="BG85" s="1" t="s">
        <v>2</v>
      </c>
      <c r="BH85" s="1" t="s">
        <v>2</v>
      </c>
      <c r="BI85" s="1" t="s">
        <v>2</v>
      </c>
      <c r="BJ85" s="1" t="s">
        <v>2</v>
      </c>
      <c r="BK85" s="1" t="s">
        <v>2</v>
      </c>
      <c r="BL85" s="1" t="s">
        <v>2</v>
      </c>
      <c r="BM85" s="1" t="s">
        <v>2</v>
      </c>
      <c r="BN85" s="1" t="s">
        <v>2</v>
      </c>
      <c r="BO85" s="1" t="s">
        <v>2</v>
      </c>
      <c r="BP85" s="1" t="s">
        <v>2</v>
      </c>
      <c r="BQ85" s="1"/>
      <c r="BR85" s="1"/>
      <c r="BS85" s="1"/>
      <c r="BT85" s="1"/>
      <c r="BU85" s="1"/>
      <c r="BV85" s="1"/>
      <c r="BW85" s="1"/>
      <c r="BX85" s="1">
        <v>0</v>
      </c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>
        <v>0</v>
      </c>
    </row>
    <row r="87" spans="1:255" x14ac:dyDescent="0.2">
      <c r="A87" s="3">
        <v>52</v>
      </c>
      <c r="B87" s="3">
        <f t="shared" ref="B87:G87" si="102">B108</f>
        <v>1</v>
      </c>
      <c r="C87" s="3">
        <f t="shared" si="102"/>
        <v>4</v>
      </c>
      <c r="D87" s="3">
        <f t="shared" si="102"/>
        <v>85</v>
      </c>
      <c r="E87" s="3">
        <f t="shared" si="102"/>
        <v>0</v>
      </c>
      <c r="F87" s="3" t="str">
        <f t="shared" si="102"/>
        <v>Новый раздел</v>
      </c>
      <c r="G87" s="3" t="str">
        <f t="shared" si="102"/>
        <v>Наружная отделка фасада</v>
      </c>
      <c r="H87" s="3"/>
      <c r="I87" s="3"/>
      <c r="J87" s="3"/>
      <c r="K87" s="3"/>
      <c r="L87" s="3"/>
      <c r="M87" s="3"/>
      <c r="N87" s="3"/>
      <c r="O87" s="3">
        <f t="shared" ref="O87:AT87" si="103">O108</f>
        <v>431768.8</v>
      </c>
      <c r="P87" s="3">
        <f t="shared" si="103"/>
        <v>385840.84</v>
      </c>
      <c r="Q87" s="3">
        <f t="shared" si="103"/>
        <v>8841.34</v>
      </c>
      <c r="R87" s="3">
        <f t="shared" si="103"/>
        <v>3474.38</v>
      </c>
      <c r="S87" s="3">
        <f t="shared" si="103"/>
        <v>37086.620000000003</v>
      </c>
      <c r="T87" s="3">
        <f t="shared" si="103"/>
        <v>0</v>
      </c>
      <c r="U87" s="3">
        <f t="shared" si="103"/>
        <v>3905.4522420000003</v>
      </c>
      <c r="V87" s="3">
        <f t="shared" si="103"/>
        <v>299.5188</v>
      </c>
      <c r="W87" s="3">
        <f t="shared" si="103"/>
        <v>0</v>
      </c>
      <c r="X87" s="3">
        <f t="shared" si="103"/>
        <v>40820.89</v>
      </c>
      <c r="Y87" s="3">
        <f t="shared" si="103"/>
        <v>20342.689999999999</v>
      </c>
      <c r="Z87" s="3">
        <f t="shared" si="103"/>
        <v>0</v>
      </c>
      <c r="AA87" s="3">
        <f t="shared" si="103"/>
        <v>0</v>
      </c>
      <c r="AB87" s="3">
        <f t="shared" si="103"/>
        <v>431768.8</v>
      </c>
      <c r="AC87" s="3">
        <f t="shared" si="103"/>
        <v>385840.84</v>
      </c>
      <c r="AD87" s="3">
        <f t="shared" si="103"/>
        <v>8841.34</v>
      </c>
      <c r="AE87" s="3">
        <f t="shared" si="103"/>
        <v>3474.38</v>
      </c>
      <c r="AF87" s="3">
        <f t="shared" si="103"/>
        <v>37086.620000000003</v>
      </c>
      <c r="AG87" s="3">
        <f t="shared" si="103"/>
        <v>0</v>
      </c>
      <c r="AH87" s="3">
        <f t="shared" si="103"/>
        <v>3905.4522420000003</v>
      </c>
      <c r="AI87" s="3">
        <f t="shared" si="103"/>
        <v>299.5188</v>
      </c>
      <c r="AJ87" s="3">
        <f t="shared" si="103"/>
        <v>0</v>
      </c>
      <c r="AK87" s="3">
        <f t="shared" si="103"/>
        <v>40820.89</v>
      </c>
      <c r="AL87" s="3">
        <f t="shared" si="103"/>
        <v>20342.689999999999</v>
      </c>
      <c r="AM87" s="3">
        <f t="shared" si="103"/>
        <v>0</v>
      </c>
      <c r="AN87" s="3">
        <f t="shared" si="103"/>
        <v>0</v>
      </c>
      <c r="AO87" s="3">
        <f t="shared" si="103"/>
        <v>0</v>
      </c>
      <c r="AP87" s="3">
        <f t="shared" si="103"/>
        <v>0</v>
      </c>
      <c r="AQ87" s="3">
        <f t="shared" si="103"/>
        <v>0</v>
      </c>
      <c r="AR87" s="3">
        <f t="shared" si="103"/>
        <v>492932.38</v>
      </c>
      <c r="AS87" s="3">
        <f t="shared" si="103"/>
        <v>492932.38</v>
      </c>
      <c r="AT87" s="3">
        <f t="shared" si="103"/>
        <v>0</v>
      </c>
      <c r="AU87" s="3">
        <f t="shared" ref="AU87:BZ87" si="104">AU108</f>
        <v>0</v>
      </c>
      <c r="AV87" s="3">
        <f t="shared" si="104"/>
        <v>385840.84</v>
      </c>
      <c r="AW87" s="3">
        <f t="shared" si="104"/>
        <v>385840.84</v>
      </c>
      <c r="AX87" s="3">
        <f t="shared" si="104"/>
        <v>0</v>
      </c>
      <c r="AY87" s="3">
        <f t="shared" si="104"/>
        <v>385840.84</v>
      </c>
      <c r="AZ87" s="3">
        <f t="shared" si="104"/>
        <v>0</v>
      </c>
      <c r="BA87" s="3">
        <f t="shared" si="104"/>
        <v>0</v>
      </c>
      <c r="BB87" s="3">
        <f t="shared" si="104"/>
        <v>0</v>
      </c>
      <c r="BC87" s="3">
        <f t="shared" si="104"/>
        <v>0</v>
      </c>
      <c r="BD87" s="3">
        <f t="shared" si="104"/>
        <v>0</v>
      </c>
      <c r="BE87" s="3">
        <f t="shared" si="104"/>
        <v>0</v>
      </c>
      <c r="BF87" s="3">
        <f t="shared" si="104"/>
        <v>0</v>
      </c>
      <c r="BG87" s="3">
        <f t="shared" si="104"/>
        <v>0</v>
      </c>
      <c r="BH87" s="3">
        <f t="shared" si="104"/>
        <v>0</v>
      </c>
      <c r="BI87" s="3">
        <f t="shared" si="104"/>
        <v>0</v>
      </c>
      <c r="BJ87" s="3">
        <f t="shared" si="104"/>
        <v>0</v>
      </c>
      <c r="BK87" s="3">
        <f t="shared" si="104"/>
        <v>0</v>
      </c>
      <c r="BL87" s="3">
        <f t="shared" si="104"/>
        <v>0</v>
      </c>
      <c r="BM87" s="3">
        <f t="shared" si="104"/>
        <v>0</v>
      </c>
      <c r="BN87" s="3">
        <f t="shared" si="104"/>
        <v>0</v>
      </c>
      <c r="BO87" s="3">
        <f t="shared" si="104"/>
        <v>0</v>
      </c>
      <c r="BP87" s="3">
        <f t="shared" si="104"/>
        <v>0</v>
      </c>
      <c r="BQ87" s="3">
        <f t="shared" si="104"/>
        <v>0</v>
      </c>
      <c r="BR87" s="3">
        <f t="shared" si="104"/>
        <v>0</v>
      </c>
      <c r="BS87" s="3">
        <f t="shared" si="104"/>
        <v>0</v>
      </c>
      <c r="BT87" s="3">
        <f t="shared" si="104"/>
        <v>0</v>
      </c>
      <c r="BU87" s="3">
        <f t="shared" si="104"/>
        <v>0</v>
      </c>
      <c r="BV87" s="3">
        <f t="shared" si="104"/>
        <v>0</v>
      </c>
      <c r="BW87" s="3">
        <f t="shared" si="104"/>
        <v>0</v>
      </c>
      <c r="BX87" s="3">
        <f t="shared" si="104"/>
        <v>0</v>
      </c>
      <c r="BY87" s="3">
        <f t="shared" si="104"/>
        <v>0</v>
      </c>
      <c r="BZ87" s="3">
        <f t="shared" si="104"/>
        <v>0</v>
      </c>
      <c r="CA87" s="3">
        <f t="shared" ref="CA87:DF87" si="105">CA108</f>
        <v>492932.38</v>
      </c>
      <c r="CB87" s="3">
        <f t="shared" si="105"/>
        <v>492932.38</v>
      </c>
      <c r="CC87" s="3">
        <f t="shared" si="105"/>
        <v>0</v>
      </c>
      <c r="CD87" s="3">
        <f t="shared" si="105"/>
        <v>0</v>
      </c>
      <c r="CE87" s="3">
        <f t="shared" si="105"/>
        <v>385840.84</v>
      </c>
      <c r="CF87" s="3">
        <f t="shared" si="105"/>
        <v>385840.84</v>
      </c>
      <c r="CG87" s="3">
        <f t="shared" si="105"/>
        <v>0</v>
      </c>
      <c r="CH87" s="3">
        <f t="shared" si="105"/>
        <v>385840.84</v>
      </c>
      <c r="CI87" s="3">
        <f t="shared" si="105"/>
        <v>0</v>
      </c>
      <c r="CJ87" s="3">
        <f t="shared" si="105"/>
        <v>0</v>
      </c>
      <c r="CK87" s="3">
        <f t="shared" si="105"/>
        <v>0</v>
      </c>
      <c r="CL87" s="3">
        <f t="shared" si="105"/>
        <v>0</v>
      </c>
      <c r="CM87" s="3">
        <f t="shared" si="105"/>
        <v>0</v>
      </c>
      <c r="CN87" s="3">
        <f t="shared" si="105"/>
        <v>0</v>
      </c>
      <c r="CO87" s="3">
        <f t="shared" si="105"/>
        <v>0</v>
      </c>
      <c r="CP87" s="3">
        <f t="shared" si="105"/>
        <v>0</v>
      </c>
      <c r="CQ87" s="3">
        <f t="shared" si="105"/>
        <v>0</v>
      </c>
      <c r="CR87" s="3">
        <f t="shared" si="105"/>
        <v>0</v>
      </c>
      <c r="CS87" s="3">
        <f t="shared" si="105"/>
        <v>0</v>
      </c>
      <c r="CT87" s="3">
        <f t="shared" si="105"/>
        <v>0</v>
      </c>
      <c r="CU87" s="3">
        <f t="shared" si="105"/>
        <v>0</v>
      </c>
      <c r="CV87" s="3">
        <f t="shared" si="105"/>
        <v>0</v>
      </c>
      <c r="CW87" s="3">
        <f t="shared" si="105"/>
        <v>0</v>
      </c>
      <c r="CX87" s="3">
        <f t="shared" si="105"/>
        <v>0</v>
      </c>
      <c r="CY87" s="3">
        <f t="shared" si="105"/>
        <v>0</v>
      </c>
      <c r="CZ87" s="3">
        <f t="shared" si="105"/>
        <v>0</v>
      </c>
      <c r="DA87" s="3">
        <f t="shared" si="105"/>
        <v>0</v>
      </c>
      <c r="DB87" s="3">
        <f t="shared" si="105"/>
        <v>0</v>
      </c>
      <c r="DC87" s="3">
        <f t="shared" si="105"/>
        <v>0</v>
      </c>
      <c r="DD87" s="3">
        <f t="shared" si="105"/>
        <v>0</v>
      </c>
      <c r="DE87" s="3">
        <f t="shared" si="105"/>
        <v>0</v>
      </c>
      <c r="DF87" s="3">
        <f t="shared" si="105"/>
        <v>0</v>
      </c>
      <c r="DG87" s="4">
        <f t="shared" ref="DG87:EL87" si="106">DG108</f>
        <v>431768.8</v>
      </c>
      <c r="DH87" s="4">
        <f t="shared" si="106"/>
        <v>385840.84</v>
      </c>
      <c r="DI87" s="4">
        <f t="shared" si="106"/>
        <v>8841.34</v>
      </c>
      <c r="DJ87" s="4">
        <f t="shared" si="106"/>
        <v>3474.38</v>
      </c>
      <c r="DK87" s="4">
        <f t="shared" si="106"/>
        <v>37086.620000000003</v>
      </c>
      <c r="DL87" s="4">
        <f t="shared" si="106"/>
        <v>0</v>
      </c>
      <c r="DM87" s="4">
        <f t="shared" si="106"/>
        <v>3905.4522420000003</v>
      </c>
      <c r="DN87" s="4">
        <f t="shared" si="106"/>
        <v>299.5188</v>
      </c>
      <c r="DO87" s="4">
        <f t="shared" si="106"/>
        <v>0</v>
      </c>
      <c r="DP87" s="4">
        <f t="shared" si="106"/>
        <v>40820.89</v>
      </c>
      <c r="DQ87" s="4">
        <f t="shared" si="106"/>
        <v>20394.669999999998</v>
      </c>
      <c r="DR87" s="4">
        <f t="shared" si="106"/>
        <v>0</v>
      </c>
      <c r="DS87" s="4">
        <f t="shared" si="106"/>
        <v>0</v>
      </c>
      <c r="DT87" s="4">
        <f t="shared" si="106"/>
        <v>431768.8</v>
      </c>
      <c r="DU87" s="4">
        <f t="shared" si="106"/>
        <v>385840.84</v>
      </c>
      <c r="DV87" s="4">
        <f t="shared" si="106"/>
        <v>8841.34</v>
      </c>
      <c r="DW87" s="4">
        <f t="shared" si="106"/>
        <v>3474.38</v>
      </c>
      <c r="DX87" s="4">
        <f t="shared" si="106"/>
        <v>37086.620000000003</v>
      </c>
      <c r="DY87" s="4">
        <f t="shared" si="106"/>
        <v>0</v>
      </c>
      <c r="DZ87" s="4">
        <f t="shared" si="106"/>
        <v>3905.4522420000003</v>
      </c>
      <c r="EA87" s="4">
        <f t="shared" si="106"/>
        <v>299.5188</v>
      </c>
      <c r="EB87" s="4">
        <f t="shared" si="106"/>
        <v>0</v>
      </c>
      <c r="EC87" s="4">
        <f t="shared" si="106"/>
        <v>40820.89</v>
      </c>
      <c r="ED87" s="4">
        <f t="shared" si="106"/>
        <v>20394.669999999998</v>
      </c>
      <c r="EE87" s="4">
        <f t="shared" si="106"/>
        <v>0</v>
      </c>
      <c r="EF87" s="4">
        <f t="shared" si="106"/>
        <v>0</v>
      </c>
      <c r="EG87" s="4">
        <f t="shared" si="106"/>
        <v>0</v>
      </c>
      <c r="EH87" s="4">
        <f t="shared" si="106"/>
        <v>0</v>
      </c>
      <c r="EI87" s="4">
        <f t="shared" si="106"/>
        <v>0</v>
      </c>
      <c r="EJ87" s="4">
        <f t="shared" si="106"/>
        <v>492984.36</v>
      </c>
      <c r="EK87" s="4">
        <f t="shared" si="106"/>
        <v>492984.36</v>
      </c>
      <c r="EL87" s="4">
        <f t="shared" si="106"/>
        <v>0</v>
      </c>
      <c r="EM87" s="4">
        <f t="shared" ref="EM87:FR87" si="107">EM108</f>
        <v>0</v>
      </c>
      <c r="EN87" s="4">
        <f t="shared" si="107"/>
        <v>385840.84</v>
      </c>
      <c r="EO87" s="4">
        <f t="shared" si="107"/>
        <v>385840.84</v>
      </c>
      <c r="EP87" s="4">
        <f t="shared" si="107"/>
        <v>0</v>
      </c>
      <c r="EQ87" s="4">
        <f t="shared" si="107"/>
        <v>385840.84</v>
      </c>
      <c r="ER87" s="4">
        <f t="shared" si="107"/>
        <v>0</v>
      </c>
      <c r="ES87" s="4">
        <f t="shared" si="107"/>
        <v>0</v>
      </c>
      <c r="ET87" s="4">
        <f t="shared" si="107"/>
        <v>0</v>
      </c>
      <c r="EU87" s="4">
        <f t="shared" si="107"/>
        <v>0</v>
      </c>
      <c r="EV87" s="4">
        <f t="shared" si="107"/>
        <v>0</v>
      </c>
      <c r="EW87" s="4">
        <f t="shared" si="107"/>
        <v>0</v>
      </c>
      <c r="EX87" s="4">
        <f t="shared" si="107"/>
        <v>0</v>
      </c>
      <c r="EY87" s="4">
        <f t="shared" si="107"/>
        <v>0</v>
      </c>
      <c r="EZ87" s="4">
        <f t="shared" si="107"/>
        <v>0</v>
      </c>
      <c r="FA87" s="4">
        <f t="shared" si="107"/>
        <v>0</v>
      </c>
      <c r="FB87" s="4">
        <f t="shared" si="107"/>
        <v>0</v>
      </c>
      <c r="FC87" s="4">
        <f t="shared" si="107"/>
        <v>0</v>
      </c>
      <c r="FD87" s="4">
        <f t="shared" si="107"/>
        <v>0</v>
      </c>
      <c r="FE87" s="4">
        <f t="shared" si="107"/>
        <v>0</v>
      </c>
      <c r="FF87" s="4">
        <f t="shared" si="107"/>
        <v>0</v>
      </c>
      <c r="FG87" s="4">
        <f t="shared" si="107"/>
        <v>0</v>
      </c>
      <c r="FH87" s="4">
        <f t="shared" si="107"/>
        <v>0</v>
      </c>
      <c r="FI87" s="4">
        <f t="shared" si="107"/>
        <v>0</v>
      </c>
      <c r="FJ87" s="4">
        <f t="shared" si="107"/>
        <v>0</v>
      </c>
      <c r="FK87" s="4">
        <f t="shared" si="107"/>
        <v>0</v>
      </c>
      <c r="FL87" s="4">
        <f t="shared" si="107"/>
        <v>0</v>
      </c>
      <c r="FM87" s="4">
        <f t="shared" si="107"/>
        <v>0</v>
      </c>
      <c r="FN87" s="4">
        <f t="shared" si="107"/>
        <v>0</v>
      </c>
      <c r="FO87" s="4">
        <f t="shared" si="107"/>
        <v>0</v>
      </c>
      <c r="FP87" s="4">
        <f t="shared" si="107"/>
        <v>0</v>
      </c>
      <c r="FQ87" s="4">
        <f t="shared" si="107"/>
        <v>0</v>
      </c>
      <c r="FR87" s="4">
        <f t="shared" si="107"/>
        <v>0</v>
      </c>
      <c r="FS87" s="4">
        <f t="shared" ref="FS87:GX87" si="108">FS108</f>
        <v>492984.36</v>
      </c>
      <c r="FT87" s="4">
        <f t="shared" si="108"/>
        <v>492984.36</v>
      </c>
      <c r="FU87" s="4">
        <f t="shared" si="108"/>
        <v>0</v>
      </c>
      <c r="FV87" s="4">
        <f t="shared" si="108"/>
        <v>0</v>
      </c>
      <c r="FW87" s="4">
        <f t="shared" si="108"/>
        <v>385840.84</v>
      </c>
      <c r="FX87" s="4">
        <f t="shared" si="108"/>
        <v>385840.84</v>
      </c>
      <c r="FY87" s="4">
        <f t="shared" si="108"/>
        <v>0</v>
      </c>
      <c r="FZ87" s="4">
        <f t="shared" si="108"/>
        <v>385840.84</v>
      </c>
      <c r="GA87" s="4">
        <f t="shared" si="108"/>
        <v>0</v>
      </c>
      <c r="GB87" s="4">
        <f t="shared" si="108"/>
        <v>0</v>
      </c>
      <c r="GC87" s="4">
        <f t="shared" si="108"/>
        <v>0</v>
      </c>
      <c r="GD87" s="4">
        <f t="shared" si="108"/>
        <v>0</v>
      </c>
      <c r="GE87" s="4">
        <f t="shared" si="108"/>
        <v>0</v>
      </c>
      <c r="GF87" s="4">
        <f t="shared" si="108"/>
        <v>0</v>
      </c>
      <c r="GG87" s="4">
        <f t="shared" si="108"/>
        <v>0</v>
      </c>
      <c r="GH87" s="4">
        <f t="shared" si="108"/>
        <v>0</v>
      </c>
      <c r="GI87" s="4">
        <f t="shared" si="108"/>
        <v>0</v>
      </c>
      <c r="GJ87" s="4">
        <f t="shared" si="108"/>
        <v>0</v>
      </c>
      <c r="GK87" s="4">
        <f t="shared" si="108"/>
        <v>0</v>
      </c>
      <c r="GL87" s="4">
        <f t="shared" si="108"/>
        <v>0</v>
      </c>
      <c r="GM87" s="4">
        <f t="shared" si="108"/>
        <v>0</v>
      </c>
      <c r="GN87" s="4">
        <f t="shared" si="108"/>
        <v>0</v>
      </c>
      <c r="GO87" s="4">
        <f t="shared" si="108"/>
        <v>0</v>
      </c>
      <c r="GP87" s="4">
        <f t="shared" si="108"/>
        <v>0</v>
      </c>
      <c r="GQ87" s="4">
        <f t="shared" si="108"/>
        <v>0</v>
      </c>
      <c r="GR87" s="4">
        <f t="shared" si="108"/>
        <v>0</v>
      </c>
      <c r="GS87" s="4">
        <f t="shared" si="108"/>
        <v>0</v>
      </c>
      <c r="GT87" s="4">
        <f t="shared" si="108"/>
        <v>0</v>
      </c>
      <c r="GU87" s="4">
        <f t="shared" si="108"/>
        <v>0</v>
      </c>
      <c r="GV87" s="4">
        <f t="shared" si="108"/>
        <v>0</v>
      </c>
      <c r="GW87" s="4">
        <f t="shared" si="108"/>
        <v>0</v>
      </c>
      <c r="GX87" s="4">
        <f t="shared" si="108"/>
        <v>0</v>
      </c>
    </row>
    <row r="89" spans="1:255" x14ac:dyDescent="0.2">
      <c r="A89" s="2">
        <v>17</v>
      </c>
      <c r="B89" s="2">
        <v>1</v>
      </c>
      <c r="C89" s="2">
        <f>ROW(SmtRes!A89)</f>
        <v>89</v>
      </c>
      <c r="D89" s="2">
        <f>ROW(EtalonRes!A107)</f>
        <v>107</v>
      </c>
      <c r="E89" s="2" t="s">
        <v>141</v>
      </c>
      <c r="F89" s="2" t="s">
        <v>142</v>
      </c>
      <c r="G89" s="2" t="s">
        <v>143</v>
      </c>
      <c r="H89" s="2" t="s">
        <v>21</v>
      </c>
      <c r="I89" s="2">
        <f>ROUND(ROUND(879/100,4),7)</f>
        <v>8.7899999999999991</v>
      </c>
      <c r="J89" s="2">
        <v>0</v>
      </c>
      <c r="K89" s="2">
        <f>ROUND(ROUND(879/100,4),7)</f>
        <v>8.7899999999999991</v>
      </c>
      <c r="L89" s="2"/>
      <c r="M89" s="2"/>
      <c r="N89" s="2"/>
      <c r="O89" s="2">
        <f t="shared" ref="O89:O106" si="109">ROUND(CP89,2)</f>
        <v>37957.33</v>
      </c>
      <c r="P89" s="2">
        <f t="shared" ref="P89:P106" si="110">ROUND(CQ89*I89,2)</f>
        <v>0</v>
      </c>
      <c r="Q89" s="2">
        <f t="shared" ref="Q89:Q106" si="111">ROUND(CR89*I89,2)</f>
        <v>8809.6</v>
      </c>
      <c r="R89" s="2">
        <f t="shared" ref="R89:R106" si="112">ROUND(CS89*I89,2)</f>
        <v>3468.8</v>
      </c>
      <c r="S89" s="2">
        <f t="shared" ref="S89:S106" si="113">ROUND(CT89*I89,2)</f>
        <v>29147.73</v>
      </c>
      <c r="T89" s="2">
        <f t="shared" ref="T89:T106" si="114">ROUND(CU89*I89,2)</f>
        <v>0</v>
      </c>
      <c r="U89" s="2">
        <f t="shared" ref="U89:U106" si="115">CV89*I89</f>
        <v>3029.9112420000001</v>
      </c>
      <c r="V89" s="2">
        <f t="shared" ref="V89:V106" si="116">CW89*I89</f>
        <v>299.03579999999999</v>
      </c>
      <c r="W89" s="2">
        <f t="shared" ref="W89:W106" si="117">ROUND(CX89*I89,2)</f>
        <v>0</v>
      </c>
      <c r="X89" s="2">
        <f t="shared" ref="X89:X106" si="118">ROUND(CY89,2)</f>
        <v>32616.53</v>
      </c>
      <c r="Y89" s="2">
        <f t="shared" ref="Y89:Y106" si="119">ROUND(CZ89,2)</f>
        <v>15982.1</v>
      </c>
      <c r="Z89" s="2"/>
      <c r="AA89" s="2">
        <v>224801565</v>
      </c>
      <c r="AB89" s="2">
        <f t="shared" ref="AB89:AB106" si="120">ROUND((AC89+AD89+AF89),2)</f>
        <v>4318.24</v>
      </c>
      <c r="AC89" s="2">
        <f t="shared" ref="AC89:AC106" si="121">ROUND((ES89),2)</f>
        <v>0</v>
      </c>
      <c r="AD89" s="2">
        <f t="shared" ref="AD89:AD102" si="122">ROUND((((ET89)-(EU89))+AE89),2)</f>
        <v>1002.23</v>
      </c>
      <c r="AE89" s="2">
        <f t="shared" ref="AE89:AE102" si="123">ROUND((EU89),2)</f>
        <v>394.63</v>
      </c>
      <c r="AF89" s="2">
        <f>ROUND(((EV89*ROUND(1.03,7))),2)</f>
        <v>3316.01</v>
      </c>
      <c r="AG89" s="2">
        <f t="shared" ref="AG89:AG106" si="124">ROUND((AP89),2)</f>
        <v>0</v>
      </c>
      <c r="AH89" s="2">
        <f>((EW89*ROUND(1.03,7)))</f>
        <v>344.69980000000004</v>
      </c>
      <c r="AI89" s="2">
        <f t="shared" ref="AI89:AI102" si="125">(EX89)</f>
        <v>34.020000000000003</v>
      </c>
      <c r="AJ89" s="2">
        <f t="shared" ref="AJ89:AJ106" si="126">(AS89)</f>
        <v>0</v>
      </c>
      <c r="AK89" s="2">
        <v>4221.66</v>
      </c>
      <c r="AL89" s="2">
        <v>0</v>
      </c>
      <c r="AM89" s="2">
        <v>1002.23</v>
      </c>
      <c r="AN89" s="2">
        <v>394.63</v>
      </c>
      <c r="AO89" s="2">
        <v>3219.43</v>
      </c>
      <c r="AP89" s="2">
        <v>0</v>
      </c>
      <c r="AQ89" s="2">
        <v>334.66</v>
      </c>
      <c r="AR89" s="2">
        <v>34.020000000000003</v>
      </c>
      <c r="AS89" s="2">
        <v>0</v>
      </c>
      <c r="AT89" s="2">
        <v>100</v>
      </c>
      <c r="AU89" s="2">
        <v>49</v>
      </c>
      <c r="AV89" s="2">
        <v>1</v>
      </c>
      <c r="AW89" s="2">
        <v>1</v>
      </c>
      <c r="AX89" s="2"/>
      <c r="AY89" s="2"/>
      <c r="AZ89" s="2">
        <v>1</v>
      </c>
      <c r="BA89" s="2">
        <v>1</v>
      </c>
      <c r="BB89" s="2">
        <v>1</v>
      </c>
      <c r="BC89" s="2">
        <v>1</v>
      </c>
      <c r="BD89" s="2" t="s">
        <v>2</v>
      </c>
      <c r="BE89" s="2" t="s">
        <v>2</v>
      </c>
      <c r="BF89" s="2" t="s">
        <v>2</v>
      </c>
      <c r="BG89" s="2" t="s">
        <v>2</v>
      </c>
      <c r="BH89" s="2">
        <v>0</v>
      </c>
      <c r="BI89" s="2">
        <v>1</v>
      </c>
      <c r="BJ89" s="2" t="s">
        <v>144</v>
      </c>
      <c r="BK89" s="2"/>
      <c r="BL89" s="2"/>
      <c r="BM89" s="2">
        <v>15001</v>
      </c>
      <c r="BN89" s="2">
        <v>0</v>
      </c>
      <c r="BO89" s="2" t="s">
        <v>2</v>
      </c>
      <c r="BP89" s="2">
        <v>0</v>
      </c>
      <c r="BQ89" s="2">
        <v>2</v>
      </c>
      <c r="BR89" s="2">
        <v>0</v>
      </c>
      <c r="BS89" s="2">
        <v>1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2</v>
      </c>
      <c r="BZ89" s="2">
        <v>100</v>
      </c>
      <c r="CA89" s="2">
        <v>49</v>
      </c>
      <c r="CB89" s="2" t="s">
        <v>2</v>
      </c>
      <c r="CC89" s="2"/>
      <c r="CD89" s="2"/>
      <c r="CE89" s="2">
        <v>0</v>
      </c>
      <c r="CF89" s="2">
        <v>0</v>
      </c>
      <c r="CG89" s="2">
        <v>0</v>
      </c>
      <c r="CH89" s="2"/>
      <c r="CI89" s="2"/>
      <c r="CJ89" s="2"/>
      <c r="CK89" s="2"/>
      <c r="CL89" s="2"/>
      <c r="CM89" s="2">
        <v>0</v>
      </c>
      <c r="CN89" s="2" t="s">
        <v>145</v>
      </c>
      <c r="CO89" s="2">
        <v>0</v>
      </c>
      <c r="CP89" s="2">
        <f t="shared" ref="CP89:CP106" si="127">(P89+Q89+S89)</f>
        <v>37957.33</v>
      </c>
      <c r="CQ89" s="2">
        <f t="shared" ref="CQ89:CQ106" si="128">AC89*BC89</f>
        <v>0</v>
      </c>
      <c r="CR89" s="2">
        <f t="shared" ref="CR89:CR106" si="129">AD89*BB89</f>
        <v>1002.23</v>
      </c>
      <c r="CS89" s="2">
        <f t="shared" ref="CS89:CS106" si="130">AE89</f>
        <v>394.63</v>
      </c>
      <c r="CT89" s="2">
        <f t="shared" ref="CT89:CT106" si="131">AF89</f>
        <v>3316.01</v>
      </c>
      <c r="CU89" s="2">
        <f t="shared" ref="CU89:CU106" si="132">AG89</f>
        <v>0</v>
      </c>
      <c r="CV89" s="2">
        <f t="shared" ref="CV89:CV106" si="133">AH89</f>
        <v>344.69980000000004</v>
      </c>
      <c r="CW89" s="2">
        <f t="shared" ref="CW89:CW106" si="134">AI89</f>
        <v>34.020000000000003</v>
      </c>
      <c r="CX89" s="2">
        <f t="shared" ref="CX89:CX106" si="135">AJ89</f>
        <v>0</v>
      </c>
      <c r="CY89" s="2">
        <f t="shared" ref="CY89:CY106" si="136">(((S89+R89)*AT89)/100)</f>
        <v>32616.53</v>
      </c>
      <c r="CZ89" s="2">
        <f t="shared" ref="CZ89:CZ106" si="137">(((S89+R89)*AU89)/100)</f>
        <v>15982.099699999999</v>
      </c>
      <c r="DA89" s="2"/>
      <c r="DB89" s="2"/>
      <c r="DC89" s="2" t="s">
        <v>2</v>
      </c>
      <c r="DD89" s="2" t="s">
        <v>2</v>
      </c>
      <c r="DE89" s="2" t="s">
        <v>2</v>
      </c>
      <c r="DF89" s="2" t="s">
        <v>2</v>
      </c>
      <c r="DG89" s="2" t="s">
        <v>146</v>
      </c>
      <c r="DH89" s="2" t="s">
        <v>2</v>
      </c>
      <c r="DI89" s="2" t="s">
        <v>146</v>
      </c>
      <c r="DJ89" s="2" t="s">
        <v>2</v>
      </c>
      <c r="DK89" s="2" t="s">
        <v>2</v>
      </c>
      <c r="DL89" s="2" t="s">
        <v>2</v>
      </c>
      <c r="DM89" s="2" t="s">
        <v>2</v>
      </c>
      <c r="DN89" s="2">
        <v>0</v>
      </c>
      <c r="DO89" s="2">
        <v>0</v>
      </c>
      <c r="DP89" s="2">
        <v>1</v>
      </c>
      <c r="DQ89" s="2">
        <v>1</v>
      </c>
      <c r="DR89" s="2"/>
      <c r="DS89" s="2"/>
      <c r="DT89" s="2"/>
      <c r="DU89" s="2">
        <v>1005</v>
      </c>
      <c r="DV89" s="2" t="s">
        <v>21</v>
      </c>
      <c r="DW89" s="2" t="s">
        <v>21</v>
      </c>
      <c r="DX89" s="2">
        <v>100</v>
      </c>
      <c r="DY89" s="2"/>
      <c r="DZ89" s="2" t="s">
        <v>2</v>
      </c>
      <c r="EA89" s="2" t="s">
        <v>2</v>
      </c>
      <c r="EB89" s="2" t="s">
        <v>2</v>
      </c>
      <c r="EC89" s="2" t="s">
        <v>2</v>
      </c>
      <c r="ED89" s="2" t="s">
        <v>2</v>
      </c>
      <c r="EE89" s="2">
        <v>224644607</v>
      </c>
      <c r="EF89" s="2">
        <v>2</v>
      </c>
      <c r="EG89" s="2" t="s">
        <v>25</v>
      </c>
      <c r="EH89" s="2">
        <v>15</v>
      </c>
      <c r="EI89" s="2" t="s">
        <v>5</v>
      </c>
      <c r="EJ89" s="2">
        <v>1</v>
      </c>
      <c r="EK89" s="2">
        <v>15001</v>
      </c>
      <c r="EL89" s="2" t="s">
        <v>5</v>
      </c>
      <c r="EM89" s="2" t="s">
        <v>26</v>
      </c>
      <c r="EN89" s="2" t="s">
        <v>2</v>
      </c>
      <c r="EO89" s="2" t="s">
        <v>147</v>
      </c>
      <c r="EP89" s="2"/>
      <c r="EQ89" s="2">
        <v>0</v>
      </c>
      <c r="ER89" s="2">
        <v>4221.66</v>
      </c>
      <c r="ES89" s="2">
        <v>0</v>
      </c>
      <c r="ET89" s="2">
        <v>1002.23</v>
      </c>
      <c r="EU89" s="2">
        <v>394.63</v>
      </c>
      <c r="EV89" s="2">
        <v>3219.43</v>
      </c>
      <c r="EW89" s="2">
        <v>334.66</v>
      </c>
      <c r="EX89" s="2">
        <v>34.020000000000003</v>
      </c>
      <c r="EY89" s="2">
        <v>0</v>
      </c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>
        <v>0</v>
      </c>
      <c r="FR89" s="2">
        <f t="shared" ref="FR89:FR106" si="138">ROUND(IF(AND(BH89=3,BI89=3),P89,0),2)</f>
        <v>0</v>
      </c>
      <c r="FS89" s="2">
        <v>0</v>
      </c>
      <c r="FT89" s="2"/>
      <c r="FU89" s="2"/>
      <c r="FV89" s="2"/>
      <c r="FW89" s="2"/>
      <c r="FX89" s="2">
        <v>100</v>
      </c>
      <c r="FY89" s="2">
        <v>49</v>
      </c>
      <c r="FZ89" s="2"/>
      <c r="GA89" s="2" t="s">
        <v>2</v>
      </c>
      <c r="GB89" s="2"/>
      <c r="GC89" s="2"/>
      <c r="GD89" s="2">
        <v>1</v>
      </c>
      <c r="GE89" s="2"/>
      <c r="GF89" s="2">
        <v>-1668495983</v>
      </c>
      <c r="GG89" s="2">
        <v>2</v>
      </c>
      <c r="GH89" s="2">
        <v>1</v>
      </c>
      <c r="GI89" s="2">
        <v>-2</v>
      </c>
      <c r="GJ89" s="2">
        <v>0</v>
      </c>
      <c r="GK89" s="2">
        <v>0</v>
      </c>
      <c r="GL89" s="2">
        <f t="shared" ref="GL89:GL106" si="139">ROUND(IF(AND(BH89=3,BI89=3,FS89&lt;&gt;0),P89,0),2)</f>
        <v>0</v>
      </c>
      <c r="GM89" s="2">
        <f t="shared" ref="GM89:GM106" si="140">ROUND(O89+X89+Y89,2)+GX89</f>
        <v>86555.96</v>
      </c>
      <c r="GN89" s="2">
        <f t="shared" ref="GN89:GN106" si="141">IF(OR(BI89=0,BI89=1),ROUND(O89+X89+Y89,2),0)</f>
        <v>86555.96</v>
      </c>
      <c r="GO89" s="2">
        <f t="shared" ref="GO89:GO106" si="142">IF(BI89=2,ROUND(O89+X89+Y89,2),0)</f>
        <v>0</v>
      </c>
      <c r="GP89" s="2">
        <f t="shared" ref="GP89:GP106" si="143">IF(BI89=4,ROUND(O89+X89+Y89,2)+GX89,0)</f>
        <v>0</v>
      </c>
      <c r="GQ89" s="2"/>
      <c r="GR89" s="2">
        <v>0</v>
      </c>
      <c r="GS89" s="2">
        <v>3</v>
      </c>
      <c r="GT89" s="2">
        <v>0</v>
      </c>
      <c r="GU89" s="2" t="s">
        <v>2</v>
      </c>
      <c r="GV89" s="2">
        <f t="shared" ref="GV89:GV106" si="144">ROUND((GT89),2)</f>
        <v>0</v>
      </c>
      <c r="GW89" s="2">
        <v>1</v>
      </c>
      <c r="GX89" s="2">
        <f t="shared" ref="GX89:GX106" si="145">ROUND(HC89*I89,2)</f>
        <v>0</v>
      </c>
      <c r="GY89" s="2"/>
      <c r="GZ89" s="2"/>
      <c r="HA89" s="2">
        <v>0</v>
      </c>
      <c r="HB89" s="2">
        <v>0</v>
      </c>
      <c r="HC89" s="2">
        <f t="shared" ref="HC89:HC106" si="146">GV89*GW89</f>
        <v>0</v>
      </c>
      <c r="HD89" s="2"/>
      <c r="HE89" s="2" t="s">
        <v>2</v>
      </c>
      <c r="HF89" s="2" t="s">
        <v>2</v>
      </c>
      <c r="HG89" s="2"/>
      <c r="HH89" s="2"/>
      <c r="HI89" s="2">
        <f t="shared" ref="HI89:HI106" si="147">ROUND(R89*BS89,0)</f>
        <v>3469</v>
      </c>
      <c r="HJ89" s="2">
        <f t="shared" ref="HJ89:HJ106" si="148">ROUND(S89*BA89,0)</f>
        <v>29148</v>
      </c>
      <c r="HK89" s="2">
        <f t="shared" ref="HK89:HK106" si="149">ROUND((((HJ89+HI89)*AT89)/100),0)</f>
        <v>32617</v>
      </c>
      <c r="HL89" s="2">
        <f t="shared" ref="HL89:HL106" si="150">ROUND((((HJ89+HI89)*AU89)/100),0)</f>
        <v>15982</v>
      </c>
      <c r="HM89" s="2" t="s">
        <v>2</v>
      </c>
      <c r="HN89" s="2" t="s">
        <v>28</v>
      </c>
      <c r="HO89" s="2" t="s">
        <v>29</v>
      </c>
      <c r="HP89" s="2" t="s">
        <v>5</v>
      </c>
      <c r="HQ89" s="2" t="s">
        <v>5</v>
      </c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>
        <v>0</v>
      </c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 spans="1:255" x14ac:dyDescent="0.2">
      <c r="A90">
        <v>17</v>
      </c>
      <c r="B90">
        <v>1</v>
      </c>
      <c r="C90">
        <f>ROW(SmtRes!A92)</f>
        <v>92</v>
      </c>
      <c r="D90">
        <f>ROW(EtalonRes!A116)</f>
        <v>116</v>
      </c>
      <c r="E90" t="s">
        <v>141</v>
      </c>
      <c r="F90" t="s">
        <v>142</v>
      </c>
      <c r="G90" t="s">
        <v>143</v>
      </c>
      <c r="H90" t="s">
        <v>21</v>
      </c>
      <c r="I90">
        <f>ROUND(ROUND(879/100,4),7)</f>
        <v>8.7899999999999991</v>
      </c>
      <c r="J90">
        <v>0</v>
      </c>
      <c r="K90">
        <f>ROUND(ROUND(879/100,4),7)</f>
        <v>8.7899999999999991</v>
      </c>
      <c r="O90">
        <f t="shared" si="109"/>
        <v>37957.33</v>
      </c>
      <c r="P90">
        <f t="shared" si="110"/>
        <v>0</v>
      </c>
      <c r="Q90">
        <f t="shared" si="111"/>
        <v>8809.6</v>
      </c>
      <c r="R90">
        <f t="shared" si="112"/>
        <v>3468.8</v>
      </c>
      <c r="S90">
        <f t="shared" si="113"/>
        <v>29147.73</v>
      </c>
      <c r="T90">
        <f t="shared" si="114"/>
        <v>0</v>
      </c>
      <c r="U90">
        <f t="shared" si="115"/>
        <v>3029.9112420000001</v>
      </c>
      <c r="V90">
        <f t="shared" si="116"/>
        <v>299.03579999999999</v>
      </c>
      <c r="W90">
        <f t="shared" si="117"/>
        <v>0</v>
      </c>
      <c r="X90">
        <f t="shared" si="118"/>
        <v>32616.53</v>
      </c>
      <c r="Y90">
        <f t="shared" si="119"/>
        <v>15982.1</v>
      </c>
      <c r="AA90">
        <v>224801557</v>
      </c>
      <c r="AB90">
        <f t="shared" si="120"/>
        <v>4318.24</v>
      </c>
      <c r="AC90">
        <f t="shared" si="121"/>
        <v>0</v>
      </c>
      <c r="AD90">
        <f t="shared" si="122"/>
        <v>1002.23</v>
      </c>
      <c r="AE90">
        <f t="shared" si="123"/>
        <v>394.63</v>
      </c>
      <c r="AF90">
        <f>ROUND(((EV90*ROUND(1.03,7))),2)</f>
        <v>3316.01</v>
      </c>
      <c r="AG90">
        <f t="shared" si="124"/>
        <v>0</v>
      </c>
      <c r="AH90">
        <f>((EW90*ROUND(1.03,7)))</f>
        <v>344.69980000000004</v>
      </c>
      <c r="AI90">
        <f t="shared" si="125"/>
        <v>34.020000000000003</v>
      </c>
      <c r="AJ90">
        <f t="shared" si="126"/>
        <v>0</v>
      </c>
      <c r="AK90">
        <v>4221.66</v>
      </c>
      <c r="AL90">
        <v>0</v>
      </c>
      <c r="AM90">
        <v>1002.23</v>
      </c>
      <c r="AN90">
        <v>394.63</v>
      </c>
      <c r="AO90">
        <v>3219.43</v>
      </c>
      <c r="AP90">
        <v>0</v>
      </c>
      <c r="AQ90">
        <v>334.66</v>
      </c>
      <c r="AR90">
        <v>34.020000000000003</v>
      </c>
      <c r="AS90">
        <v>0</v>
      </c>
      <c r="AT90">
        <v>100</v>
      </c>
      <c r="AU90">
        <v>49</v>
      </c>
      <c r="AV90">
        <v>1</v>
      </c>
      <c r="AW90">
        <v>1</v>
      </c>
      <c r="AZ90">
        <v>1</v>
      </c>
      <c r="BA90">
        <v>59.58</v>
      </c>
      <c r="BB90">
        <v>1</v>
      </c>
      <c r="BC90">
        <v>1</v>
      </c>
      <c r="BD90" t="s">
        <v>2</v>
      </c>
      <c r="BE90" t="s">
        <v>2</v>
      </c>
      <c r="BF90" t="s">
        <v>2</v>
      </c>
      <c r="BG90" t="s">
        <v>2</v>
      </c>
      <c r="BH90">
        <v>0</v>
      </c>
      <c r="BI90">
        <v>1</v>
      </c>
      <c r="BJ90" t="s">
        <v>144</v>
      </c>
      <c r="BM90">
        <v>15001</v>
      </c>
      <c r="BN90">
        <v>0</v>
      </c>
      <c r="BO90" t="s">
        <v>30</v>
      </c>
      <c r="BP90">
        <v>1</v>
      </c>
      <c r="BQ90">
        <v>2</v>
      </c>
      <c r="BR90">
        <v>0</v>
      </c>
      <c r="BS90">
        <v>59.58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2</v>
      </c>
      <c r="BZ90">
        <v>100</v>
      </c>
      <c r="CA90">
        <v>49</v>
      </c>
      <c r="CB90" t="s">
        <v>2</v>
      </c>
      <c r="CE90">
        <v>0</v>
      </c>
      <c r="CF90">
        <v>0</v>
      </c>
      <c r="CG90">
        <v>0</v>
      </c>
      <c r="CM90">
        <v>0</v>
      </c>
      <c r="CN90" t="s">
        <v>145</v>
      </c>
      <c r="CO90">
        <v>0</v>
      </c>
      <c r="CP90">
        <f t="shared" si="127"/>
        <v>37957.33</v>
      </c>
      <c r="CQ90">
        <f t="shared" si="128"/>
        <v>0</v>
      </c>
      <c r="CR90">
        <f t="shared" si="129"/>
        <v>1002.23</v>
      </c>
      <c r="CS90">
        <f t="shared" si="130"/>
        <v>394.63</v>
      </c>
      <c r="CT90">
        <f t="shared" si="131"/>
        <v>3316.01</v>
      </c>
      <c r="CU90">
        <f t="shared" si="132"/>
        <v>0</v>
      </c>
      <c r="CV90">
        <f t="shared" si="133"/>
        <v>344.69980000000004</v>
      </c>
      <c r="CW90">
        <f t="shared" si="134"/>
        <v>34.020000000000003</v>
      </c>
      <c r="CX90">
        <f t="shared" si="135"/>
        <v>0</v>
      </c>
      <c r="CY90">
        <f t="shared" si="136"/>
        <v>32616.53</v>
      </c>
      <c r="CZ90">
        <f t="shared" si="137"/>
        <v>15982.099699999999</v>
      </c>
      <c r="DC90" t="s">
        <v>2</v>
      </c>
      <c r="DD90" t="s">
        <v>2</v>
      </c>
      <c r="DE90" t="s">
        <v>2</v>
      </c>
      <c r="DF90" t="s">
        <v>2</v>
      </c>
      <c r="DG90" t="s">
        <v>146</v>
      </c>
      <c r="DH90" t="s">
        <v>2</v>
      </c>
      <c r="DI90" t="s">
        <v>146</v>
      </c>
      <c r="DJ90" t="s">
        <v>2</v>
      </c>
      <c r="DK90" t="s">
        <v>2</v>
      </c>
      <c r="DL90" t="s">
        <v>2</v>
      </c>
      <c r="DM90" t="s">
        <v>2</v>
      </c>
      <c r="DN90">
        <v>0</v>
      </c>
      <c r="DO90">
        <v>0</v>
      </c>
      <c r="DP90">
        <v>1</v>
      </c>
      <c r="DQ90">
        <v>1</v>
      </c>
      <c r="DU90">
        <v>1005</v>
      </c>
      <c r="DV90" t="s">
        <v>21</v>
      </c>
      <c r="DW90" t="s">
        <v>21</v>
      </c>
      <c r="DX90">
        <v>100</v>
      </c>
      <c r="DZ90" t="s">
        <v>2</v>
      </c>
      <c r="EA90" t="s">
        <v>2</v>
      </c>
      <c r="EB90" t="s">
        <v>2</v>
      </c>
      <c r="EC90" t="s">
        <v>2</v>
      </c>
      <c r="ED90" t="s">
        <v>2</v>
      </c>
      <c r="EE90">
        <v>224644607</v>
      </c>
      <c r="EF90">
        <v>2</v>
      </c>
      <c r="EG90" t="s">
        <v>25</v>
      </c>
      <c r="EH90">
        <v>15</v>
      </c>
      <c r="EI90" t="s">
        <v>5</v>
      </c>
      <c r="EJ90">
        <v>1</v>
      </c>
      <c r="EK90">
        <v>15001</v>
      </c>
      <c r="EL90" t="s">
        <v>5</v>
      </c>
      <c r="EM90" t="s">
        <v>26</v>
      </c>
      <c r="EN90" t="s">
        <v>2</v>
      </c>
      <c r="EO90" t="s">
        <v>147</v>
      </c>
      <c r="EQ90">
        <v>0</v>
      </c>
      <c r="ER90">
        <v>4221.66</v>
      </c>
      <c r="ES90">
        <v>0</v>
      </c>
      <c r="ET90">
        <v>1002.23</v>
      </c>
      <c r="EU90">
        <v>394.63</v>
      </c>
      <c r="EV90">
        <v>3219.43</v>
      </c>
      <c r="EW90">
        <v>334.66</v>
      </c>
      <c r="EX90">
        <v>34.020000000000003</v>
      </c>
      <c r="EY90">
        <v>0</v>
      </c>
      <c r="FQ90">
        <v>0</v>
      </c>
      <c r="FR90">
        <f t="shared" si="138"/>
        <v>0</v>
      </c>
      <c r="FS90">
        <v>0</v>
      </c>
      <c r="FX90">
        <v>100</v>
      </c>
      <c r="FY90">
        <v>49</v>
      </c>
      <c r="GA90" t="s">
        <v>2</v>
      </c>
      <c r="GD90">
        <v>1</v>
      </c>
      <c r="GF90">
        <v>-1668495983</v>
      </c>
      <c r="GG90">
        <v>2</v>
      </c>
      <c r="GH90">
        <v>1</v>
      </c>
      <c r="GI90">
        <v>4</v>
      </c>
      <c r="GJ90">
        <v>0</v>
      </c>
      <c r="GK90">
        <v>0</v>
      </c>
      <c r="GL90">
        <f t="shared" si="139"/>
        <v>0</v>
      </c>
      <c r="GM90">
        <f t="shared" si="140"/>
        <v>86555.96</v>
      </c>
      <c r="GN90">
        <f t="shared" si="141"/>
        <v>86555.96</v>
      </c>
      <c r="GO90">
        <f t="shared" si="142"/>
        <v>0</v>
      </c>
      <c r="GP90">
        <f t="shared" si="143"/>
        <v>0</v>
      </c>
      <c r="GR90">
        <v>0</v>
      </c>
      <c r="GS90">
        <v>3</v>
      </c>
      <c r="GT90">
        <v>0</v>
      </c>
      <c r="GU90" t="s">
        <v>2</v>
      </c>
      <c r="GV90">
        <f t="shared" si="144"/>
        <v>0</v>
      </c>
      <c r="GW90">
        <v>1</v>
      </c>
      <c r="GX90">
        <f t="shared" si="145"/>
        <v>0</v>
      </c>
      <c r="HA90">
        <v>0</v>
      </c>
      <c r="HB90">
        <v>0</v>
      </c>
      <c r="HC90">
        <f t="shared" si="146"/>
        <v>0</v>
      </c>
      <c r="HE90" t="s">
        <v>2</v>
      </c>
      <c r="HF90" t="s">
        <v>2</v>
      </c>
      <c r="HI90">
        <f t="shared" si="147"/>
        <v>206671</v>
      </c>
      <c r="HJ90">
        <f t="shared" si="148"/>
        <v>1736622</v>
      </c>
      <c r="HK90">
        <f t="shared" si="149"/>
        <v>1943293</v>
      </c>
      <c r="HL90">
        <f t="shared" si="150"/>
        <v>952214</v>
      </c>
      <c r="HM90" t="s">
        <v>2</v>
      </c>
      <c r="HN90" t="s">
        <v>28</v>
      </c>
      <c r="HO90" t="s">
        <v>29</v>
      </c>
      <c r="HP90" t="s">
        <v>5</v>
      </c>
      <c r="HQ90" t="s">
        <v>5</v>
      </c>
      <c r="IK90">
        <v>0</v>
      </c>
    </row>
    <row r="91" spans="1:255" x14ac:dyDescent="0.2">
      <c r="A91" s="2">
        <v>17</v>
      </c>
      <c r="B91" s="2">
        <v>1</v>
      </c>
      <c r="C91" s="2"/>
      <c r="D91" s="2"/>
      <c r="E91" s="2" t="s">
        <v>148</v>
      </c>
      <c r="F91" s="2" t="s">
        <v>149</v>
      </c>
      <c r="G91" s="2" t="s">
        <v>150</v>
      </c>
      <c r="H91" s="2" t="s">
        <v>67</v>
      </c>
      <c r="I91" s="2">
        <f>ROUND(ROUND(879,4),7)</f>
        <v>879</v>
      </c>
      <c r="J91" s="2">
        <v>0</v>
      </c>
      <c r="K91" s="2">
        <f>ROUND(ROUND(879,4),7)</f>
        <v>879</v>
      </c>
      <c r="L91" s="2"/>
      <c r="M91" s="2"/>
      <c r="N91" s="2"/>
      <c r="O91" s="2">
        <f t="shared" si="109"/>
        <v>229603.59</v>
      </c>
      <c r="P91" s="2">
        <f t="shared" si="110"/>
        <v>229603.59</v>
      </c>
      <c r="Q91" s="2">
        <f t="shared" si="111"/>
        <v>0</v>
      </c>
      <c r="R91" s="2">
        <f t="shared" si="112"/>
        <v>0</v>
      </c>
      <c r="S91" s="2">
        <f t="shared" si="113"/>
        <v>0</v>
      </c>
      <c r="T91" s="2">
        <f t="shared" si="114"/>
        <v>0</v>
      </c>
      <c r="U91" s="2">
        <f t="shared" si="115"/>
        <v>0</v>
      </c>
      <c r="V91" s="2">
        <f t="shared" si="116"/>
        <v>0</v>
      </c>
      <c r="W91" s="2">
        <f t="shared" si="117"/>
        <v>0</v>
      </c>
      <c r="X91" s="2">
        <f t="shared" si="118"/>
        <v>0</v>
      </c>
      <c r="Y91" s="2">
        <f t="shared" si="119"/>
        <v>0</v>
      </c>
      <c r="Z91" s="2"/>
      <c r="AA91" s="2">
        <v>224801565</v>
      </c>
      <c r="AB91" s="2">
        <f t="shared" si="120"/>
        <v>261.20999999999998</v>
      </c>
      <c r="AC91" s="2">
        <f t="shared" si="121"/>
        <v>261.20999999999998</v>
      </c>
      <c r="AD91" s="2">
        <f t="shared" si="122"/>
        <v>0</v>
      </c>
      <c r="AE91" s="2">
        <f t="shared" si="123"/>
        <v>0</v>
      </c>
      <c r="AF91" s="2">
        <f t="shared" ref="AF91:AF102" si="151">ROUND((EV91),2)</f>
        <v>0</v>
      </c>
      <c r="AG91" s="2">
        <f t="shared" si="124"/>
        <v>0</v>
      </c>
      <c r="AH91" s="2">
        <f t="shared" ref="AH91:AH102" si="152">(EW91)</f>
        <v>0</v>
      </c>
      <c r="AI91" s="2">
        <f t="shared" si="125"/>
        <v>0</v>
      </c>
      <c r="AJ91" s="2">
        <f t="shared" si="126"/>
        <v>0</v>
      </c>
      <c r="AK91" s="2">
        <v>261.20999999999998</v>
      </c>
      <c r="AL91" s="2">
        <v>261.20999999999998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1</v>
      </c>
      <c r="AW91" s="2">
        <v>1</v>
      </c>
      <c r="AX91" s="2"/>
      <c r="AY91" s="2"/>
      <c r="AZ91" s="2">
        <v>1</v>
      </c>
      <c r="BA91" s="2">
        <v>1</v>
      </c>
      <c r="BB91" s="2">
        <v>1</v>
      </c>
      <c r="BC91" s="2">
        <v>1</v>
      </c>
      <c r="BD91" s="2" t="s">
        <v>2</v>
      </c>
      <c r="BE91" s="2" t="s">
        <v>2</v>
      </c>
      <c r="BF91" s="2" t="s">
        <v>2</v>
      </c>
      <c r="BG91" s="2" t="s">
        <v>2</v>
      </c>
      <c r="BH91" s="2">
        <v>3</v>
      </c>
      <c r="BI91" s="2">
        <v>1</v>
      </c>
      <c r="BJ91" s="2" t="s">
        <v>151</v>
      </c>
      <c r="BK91" s="2"/>
      <c r="BL91" s="2"/>
      <c r="BM91" s="2">
        <v>500001</v>
      </c>
      <c r="BN91" s="2">
        <v>0</v>
      </c>
      <c r="BO91" s="2" t="s">
        <v>2</v>
      </c>
      <c r="BP91" s="2">
        <v>0</v>
      </c>
      <c r="BQ91" s="2">
        <v>8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2</v>
      </c>
      <c r="BZ91" s="2">
        <v>0</v>
      </c>
      <c r="CA91" s="2">
        <v>0</v>
      </c>
      <c r="CB91" s="2" t="s">
        <v>2</v>
      </c>
      <c r="CC91" s="2"/>
      <c r="CD91" s="2"/>
      <c r="CE91" s="2">
        <v>0</v>
      </c>
      <c r="CF91" s="2">
        <v>0</v>
      </c>
      <c r="CG91" s="2">
        <v>0</v>
      </c>
      <c r="CH91" s="2"/>
      <c r="CI91" s="2"/>
      <c r="CJ91" s="2"/>
      <c r="CK91" s="2"/>
      <c r="CL91" s="2"/>
      <c r="CM91" s="2">
        <v>0</v>
      </c>
      <c r="CN91" s="2" t="s">
        <v>2</v>
      </c>
      <c r="CO91" s="2">
        <v>0</v>
      </c>
      <c r="CP91" s="2">
        <f t="shared" si="127"/>
        <v>229603.59</v>
      </c>
      <c r="CQ91" s="2">
        <f t="shared" si="128"/>
        <v>261.20999999999998</v>
      </c>
      <c r="CR91" s="2">
        <f t="shared" si="129"/>
        <v>0</v>
      </c>
      <c r="CS91" s="2">
        <f t="shared" si="130"/>
        <v>0</v>
      </c>
      <c r="CT91" s="2">
        <f t="shared" si="131"/>
        <v>0</v>
      </c>
      <c r="CU91" s="2">
        <f t="shared" si="132"/>
        <v>0</v>
      </c>
      <c r="CV91" s="2">
        <f t="shared" si="133"/>
        <v>0</v>
      </c>
      <c r="CW91" s="2">
        <f t="shared" si="134"/>
        <v>0</v>
      </c>
      <c r="CX91" s="2">
        <f t="shared" si="135"/>
        <v>0</v>
      </c>
      <c r="CY91" s="2">
        <f t="shared" si="136"/>
        <v>0</v>
      </c>
      <c r="CZ91" s="2">
        <f t="shared" si="137"/>
        <v>0</v>
      </c>
      <c r="DA91" s="2"/>
      <c r="DB91" s="2"/>
      <c r="DC91" s="2" t="s">
        <v>2</v>
      </c>
      <c r="DD91" s="2" t="s">
        <v>2</v>
      </c>
      <c r="DE91" s="2" t="s">
        <v>2</v>
      </c>
      <c r="DF91" s="2" t="s">
        <v>2</v>
      </c>
      <c r="DG91" s="2" t="s">
        <v>2</v>
      </c>
      <c r="DH91" s="2" t="s">
        <v>2</v>
      </c>
      <c r="DI91" s="2" t="s">
        <v>2</v>
      </c>
      <c r="DJ91" s="2" t="s">
        <v>2</v>
      </c>
      <c r="DK91" s="2" t="s">
        <v>2</v>
      </c>
      <c r="DL91" s="2" t="s">
        <v>2</v>
      </c>
      <c r="DM91" s="2" t="s">
        <v>2</v>
      </c>
      <c r="DN91" s="2">
        <v>0</v>
      </c>
      <c r="DO91" s="2">
        <v>0</v>
      </c>
      <c r="DP91" s="2">
        <v>1</v>
      </c>
      <c r="DQ91" s="2">
        <v>1</v>
      </c>
      <c r="DR91" s="2"/>
      <c r="DS91" s="2"/>
      <c r="DT91" s="2"/>
      <c r="DU91" s="2">
        <v>1005</v>
      </c>
      <c r="DV91" s="2" t="s">
        <v>67</v>
      </c>
      <c r="DW91" s="2" t="s">
        <v>67</v>
      </c>
      <c r="DX91" s="2">
        <v>1</v>
      </c>
      <c r="DY91" s="2"/>
      <c r="DZ91" s="2" t="s">
        <v>2</v>
      </c>
      <c r="EA91" s="2" t="s">
        <v>2</v>
      </c>
      <c r="EB91" s="2" t="s">
        <v>2</v>
      </c>
      <c r="EC91" s="2" t="s">
        <v>2</v>
      </c>
      <c r="ED91" s="2" t="s">
        <v>2</v>
      </c>
      <c r="EE91" s="2">
        <v>224644514</v>
      </c>
      <c r="EF91" s="2">
        <v>8</v>
      </c>
      <c r="EG91" s="2" t="s">
        <v>36</v>
      </c>
      <c r="EH91" s="2">
        <v>0</v>
      </c>
      <c r="EI91" s="2" t="s">
        <v>2</v>
      </c>
      <c r="EJ91" s="2">
        <v>1</v>
      </c>
      <c r="EK91" s="2">
        <v>500001</v>
      </c>
      <c r="EL91" s="2" t="s">
        <v>37</v>
      </c>
      <c r="EM91" s="2" t="s">
        <v>38</v>
      </c>
      <c r="EN91" s="2" t="s">
        <v>2</v>
      </c>
      <c r="EO91" s="2" t="s">
        <v>2</v>
      </c>
      <c r="EP91" s="2"/>
      <c r="EQ91" s="2">
        <v>0</v>
      </c>
      <c r="ER91" s="2">
        <v>261.20999999999998</v>
      </c>
      <c r="ES91" s="2">
        <v>261.20999999999998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>
        <v>0</v>
      </c>
      <c r="FR91" s="2">
        <f t="shared" si="138"/>
        <v>0</v>
      </c>
      <c r="FS91" s="2">
        <v>0</v>
      </c>
      <c r="FT91" s="2"/>
      <c r="FU91" s="2"/>
      <c r="FV91" s="2"/>
      <c r="FW91" s="2"/>
      <c r="FX91" s="2">
        <v>0</v>
      </c>
      <c r="FY91" s="2">
        <v>0</v>
      </c>
      <c r="FZ91" s="2"/>
      <c r="GA91" s="2" t="s">
        <v>2</v>
      </c>
      <c r="GB91" s="2"/>
      <c r="GC91" s="2"/>
      <c r="GD91" s="2">
        <v>1</v>
      </c>
      <c r="GE91" s="2"/>
      <c r="GF91" s="2">
        <v>-1870461046</v>
      </c>
      <c r="GG91" s="2">
        <v>2</v>
      </c>
      <c r="GH91" s="2">
        <v>1</v>
      </c>
      <c r="GI91" s="2">
        <v>4</v>
      </c>
      <c r="GJ91" s="2">
        <v>0</v>
      </c>
      <c r="GK91" s="2">
        <v>0</v>
      </c>
      <c r="GL91" s="2">
        <f t="shared" si="139"/>
        <v>0</v>
      </c>
      <c r="GM91" s="2">
        <f t="shared" si="140"/>
        <v>229603.59</v>
      </c>
      <c r="GN91" s="2">
        <f t="shared" si="141"/>
        <v>229603.59</v>
      </c>
      <c r="GO91" s="2">
        <f t="shared" si="142"/>
        <v>0</v>
      </c>
      <c r="GP91" s="2">
        <f t="shared" si="143"/>
        <v>0</v>
      </c>
      <c r="GQ91" s="2"/>
      <c r="GR91" s="2">
        <v>0</v>
      </c>
      <c r="GS91" s="2">
        <v>3</v>
      </c>
      <c r="GT91" s="2">
        <v>0</v>
      </c>
      <c r="GU91" s="2" t="s">
        <v>2</v>
      </c>
      <c r="GV91" s="2">
        <f t="shared" si="144"/>
        <v>0</v>
      </c>
      <c r="GW91" s="2">
        <v>1</v>
      </c>
      <c r="GX91" s="2">
        <f t="shared" si="145"/>
        <v>0</v>
      </c>
      <c r="GY91" s="2"/>
      <c r="GZ91" s="2"/>
      <c r="HA91" s="2">
        <v>0</v>
      </c>
      <c r="HB91" s="2">
        <v>0</v>
      </c>
      <c r="HC91" s="2">
        <f t="shared" si="146"/>
        <v>0</v>
      </c>
      <c r="HD91" s="2"/>
      <c r="HE91" s="2" t="s">
        <v>2</v>
      </c>
      <c r="HF91" s="2" t="s">
        <v>2</v>
      </c>
      <c r="HG91" s="2"/>
      <c r="HH91" s="2"/>
      <c r="HI91" s="2">
        <f t="shared" si="147"/>
        <v>0</v>
      </c>
      <c r="HJ91" s="2">
        <f t="shared" si="148"/>
        <v>0</v>
      </c>
      <c r="HK91" s="2">
        <f t="shared" si="149"/>
        <v>0</v>
      </c>
      <c r="HL91" s="2">
        <f t="shared" si="150"/>
        <v>0</v>
      </c>
      <c r="HM91" s="2" t="s">
        <v>2</v>
      </c>
      <c r="HN91" s="2" t="s">
        <v>2</v>
      </c>
      <c r="HO91" s="2" t="s">
        <v>2</v>
      </c>
      <c r="HP91" s="2" t="s">
        <v>2</v>
      </c>
      <c r="HQ91" s="2" t="s">
        <v>2</v>
      </c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>
        <v>0</v>
      </c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 spans="1:255" x14ac:dyDescent="0.2">
      <c r="A92">
        <v>17</v>
      </c>
      <c r="B92">
        <v>1</v>
      </c>
      <c r="E92" t="s">
        <v>148</v>
      </c>
      <c r="F92" t="s">
        <v>149</v>
      </c>
      <c r="G92" t="s">
        <v>150</v>
      </c>
      <c r="H92" t="s">
        <v>67</v>
      </c>
      <c r="I92">
        <f>ROUND(ROUND(879,4),7)</f>
        <v>879</v>
      </c>
      <c r="J92">
        <v>0</v>
      </c>
      <c r="K92">
        <f>ROUND(ROUND(879,4),7)</f>
        <v>879</v>
      </c>
      <c r="O92">
        <f t="shared" si="109"/>
        <v>229603.59</v>
      </c>
      <c r="P92">
        <f t="shared" si="110"/>
        <v>229603.59</v>
      </c>
      <c r="Q92">
        <f t="shared" si="111"/>
        <v>0</v>
      </c>
      <c r="R92">
        <f t="shared" si="112"/>
        <v>0</v>
      </c>
      <c r="S92">
        <f t="shared" si="113"/>
        <v>0</v>
      </c>
      <c r="T92">
        <f t="shared" si="114"/>
        <v>0</v>
      </c>
      <c r="U92">
        <f t="shared" si="115"/>
        <v>0</v>
      </c>
      <c r="V92">
        <f t="shared" si="116"/>
        <v>0</v>
      </c>
      <c r="W92">
        <f t="shared" si="117"/>
        <v>0</v>
      </c>
      <c r="X92">
        <f t="shared" si="118"/>
        <v>0</v>
      </c>
      <c r="Y92">
        <f t="shared" si="119"/>
        <v>0</v>
      </c>
      <c r="AA92">
        <v>224801557</v>
      </c>
      <c r="AB92">
        <f t="shared" si="120"/>
        <v>261.20999999999998</v>
      </c>
      <c r="AC92">
        <f t="shared" si="121"/>
        <v>261.20999999999998</v>
      </c>
      <c r="AD92">
        <f t="shared" si="122"/>
        <v>0</v>
      </c>
      <c r="AE92">
        <f t="shared" si="123"/>
        <v>0</v>
      </c>
      <c r="AF92">
        <f t="shared" si="151"/>
        <v>0</v>
      </c>
      <c r="AG92">
        <f t="shared" si="124"/>
        <v>0</v>
      </c>
      <c r="AH92">
        <f t="shared" si="152"/>
        <v>0</v>
      </c>
      <c r="AI92">
        <f t="shared" si="125"/>
        <v>0</v>
      </c>
      <c r="AJ92">
        <f t="shared" si="126"/>
        <v>0</v>
      </c>
      <c r="AK92">
        <v>261.20999999999998</v>
      </c>
      <c r="AL92">
        <v>261.20999999999998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1</v>
      </c>
      <c r="BD92" t="s">
        <v>2</v>
      </c>
      <c r="BE92" t="s">
        <v>2</v>
      </c>
      <c r="BF92" t="s">
        <v>2</v>
      </c>
      <c r="BG92" t="s">
        <v>2</v>
      </c>
      <c r="BH92">
        <v>3</v>
      </c>
      <c r="BI92">
        <v>1</v>
      </c>
      <c r="BJ92" t="s">
        <v>151</v>
      </c>
      <c r="BM92">
        <v>500001</v>
      </c>
      <c r="BN92">
        <v>0</v>
      </c>
      <c r="BO92" t="s">
        <v>39</v>
      </c>
      <c r="BP92">
        <v>1</v>
      </c>
      <c r="BQ92">
        <v>8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2</v>
      </c>
      <c r="BZ92">
        <v>0</v>
      </c>
      <c r="CA92">
        <v>0</v>
      </c>
      <c r="CB92" t="s">
        <v>2</v>
      </c>
      <c r="CE92">
        <v>0</v>
      </c>
      <c r="CF92">
        <v>0</v>
      </c>
      <c r="CG92">
        <v>0</v>
      </c>
      <c r="CM92">
        <v>0</v>
      </c>
      <c r="CN92" t="s">
        <v>2</v>
      </c>
      <c r="CO92">
        <v>0</v>
      </c>
      <c r="CP92">
        <f t="shared" si="127"/>
        <v>229603.59</v>
      </c>
      <c r="CQ92">
        <f t="shared" si="128"/>
        <v>261.20999999999998</v>
      </c>
      <c r="CR92">
        <f t="shared" si="129"/>
        <v>0</v>
      </c>
      <c r="CS92">
        <f t="shared" si="130"/>
        <v>0</v>
      </c>
      <c r="CT92">
        <f t="shared" si="131"/>
        <v>0</v>
      </c>
      <c r="CU92">
        <f t="shared" si="132"/>
        <v>0</v>
      </c>
      <c r="CV92">
        <f t="shared" si="133"/>
        <v>0</v>
      </c>
      <c r="CW92">
        <f t="shared" si="134"/>
        <v>0</v>
      </c>
      <c r="CX92">
        <f t="shared" si="135"/>
        <v>0</v>
      </c>
      <c r="CY92">
        <f t="shared" si="136"/>
        <v>0</v>
      </c>
      <c r="CZ92">
        <f t="shared" si="137"/>
        <v>0</v>
      </c>
      <c r="DC92" t="s">
        <v>2</v>
      </c>
      <c r="DD92" t="s">
        <v>2</v>
      </c>
      <c r="DE92" t="s">
        <v>2</v>
      </c>
      <c r="DF92" t="s">
        <v>2</v>
      </c>
      <c r="DG92" t="s">
        <v>2</v>
      </c>
      <c r="DH92" t="s">
        <v>2</v>
      </c>
      <c r="DI92" t="s">
        <v>2</v>
      </c>
      <c r="DJ92" t="s">
        <v>2</v>
      </c>
      <c r="DK92" t="s">
        <v>2</v>
      </c>
      <c r="DL92" t="s">
        <v>2</v>
      </c>
      <c r="DM92" t="s">
        <v>2</v>
      </c>
      <c r="DN92">
        <v>0</v>
      </c>
      <c r="DO92">
        <v>0</v>
      </c>
      <c r="DP92">
        <v>1</v>
      </c>
      <c r="DQ92">
        <v>1</v>
      </c>
      <c r="DU92">
        <v>1005</v>
      </c>
      <c r="DV92" t="s">
        <v>67</v>
      </c>
      <c r="DW92" t="s">
        <v>67</v>
      </c>
      <c r="DX92">
        <v>1</v>
      </c>
      <c r="DZ92" t="s">
        <v>2</v>
      </c>
      <c r="EA92" t="s">
        <v>2</v>
      </c>
      <c r="EB92" t="s">
        <v>2</v>
      </c>
      <c r="EC92" t="s">
        <v>2</v>
      </c>
      <c r="ED92" t="s">
        <v>2</v>
      </c>
      <c r="EE92">
        <v>224644514</v>
      </c>
      <c r="EF92">
        <v>8</v>
      </c>
      <c r="EG92" t="s">
        <v>36</v>
      </c>
      <c r="EH92">
        <v>0</v>
      </c>
      <c r="EI92" t="s">
        <v>2</v>
      </c>
      <c r="EJ92">
        <v>1</v>
      </c>
      <c r="EK92">
        <v>500001</v>
      </c>
      <c r="EL92" t="s">
        <v>37</v>
      </c>
      <c r="EM92" t="s">
        <v>38</v>
      </c>
      <c r="EN92" t="s">
        <v>2</v>
      </c>
      <c r="EO92" t="s">
        <v>2</v>
      </c>
      <c r="EQ92">
        <v>0</v>
      </c>
      <c r="ER92">
        <v>261.20999999999998</v>
      </c>
      <c r="ES92">
        <v>261.20999999999998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FQ92">
        <v>0</v>
      </c>
      <c r="FR92">
        <f t="shared" si="138"/>
        <v>0</v>
      </c>
      <c r="FS92">
        <v>0</v>
      </c>
      <c r="FX92">
        <v>0</v>
      </c>
      <c r="FY92">
        <v>0</v>
      </c>
      <c r="GA92" t="s">
        <v>2</v>
      </c>
      <c r="GD92">
        <v>1</v>
      </c>
      <c r="GF92">
        <v>-1870461046</v>
      </c>
      <c r="GG92">
        <v>2</v>
      </c>
      <c r="GH92">
        <v>1</v>
      </c>
      <c r="GI92">
        <v>4</v>
      </c>
      <c r="GJ92">
        <v>0</v>
      </c>
      <c r="GK92">
        <v>0</v>
      </c>
      <c r="GL92">
        <f t="shared" si="139"/>
        <v>0</v>
      </c>
      <c r="GM92">
        <f t="shared" si="140"/>
        <v>229603.59</v>
      </c>
      <c r="GN92">
        <f t="shared" si="141"/>
        <v>229603.59</v>
      </c>
      <c r="GO92">
        <f t="shared" si="142"/>
        <v>0</v>
      </c>
      <c r="GP92">
        <f t="shared" si="143"/>
        <v>0</v>
      </c>
      <c r="GR92">
        <v>0</v>
      </c>
      <c r="GS92">
        <v>3</v>
      </c>
      <c r="GT92">
        <v>0</v>
      </c>
      <c r="GU92" t="s">
        <v>2</v>
      </c>
      <c r="GV92">
        <f t="shared" si="144"/>
        <v>0</v>
      </c>
      <c r="GW92">
        <v>1</v>
      </c>
      <c r="GX92">
        <f t="shared" si="145"/>
        <v>0</v>
      </c>
      <c r="HA92">
        <v>0</v>
      </c>
      <c r="HB92">
        <v>0</v>
      </c>
      <c r="HC92">
        <f t="shared" si="146"/>
        <v>0</v>
      </c>
      <c r="HE92" t="s">
        <v>2</v>
      </c>
      <c r="HF92" t="s">
        <v>2</v>
      </c>
      <c r="HI92">
        <f t="shared" si="147"/>
        <v>0</v>
      </c>
      <c r="HJ92">
        <f t="shared" si="148"/>
        <v>0</v>
      </c>
      <c r="HK92">
        <f t="shared" si="149"/>
        <v>0</v>
      </c>
      <c r="HL92">
        <f t="shared" si="150"/>
        <v>0</v>
      </c>
      <c r="HM92" t="s">
        <v>2</v>
      </c>
      <c r="HN92" t="s">
        <v>2</v>
      </c>
      <c r="HO92" t="s">
        <v>2</v>
      </c>
      <c r="HP92" t="s">
        <v>2</v>
      </c>
      <c r="HQ92" t="s">
        <v>2</v>
      </c>
      <c r="IK92">
        <v>0</v>
      </c>
    </row>
    <row r="93" spans="1:255" x14ac:dyDescent="0.2">
      <c r="A93" s="2">
        <v>17</v>
      </c>
      <c r="B93" s="2">
        <v>1</v>
      </c>
      <c r="C93" s="2"/>
      <c r="D93" s="2"/>
      <c r="E93" s="2" t="s">
        <v>152</v>
      </c>
      <c r="F93" s="2" t="s">
        <v>153</v>
      </c>
      <c r="G93" s="2" t="s">
        <v>154</v>
      </c>
      <c r="H93" s="2" t="s">
        <v>155</v>
      </c>
      <c r="I93" s="2">
        <f>ROUND(ROUND(2700/100,4),7)</f>
        <v>27</v>
      </c>
      <c r="J93" s="2">
        <v>0</v>
      </c>
      <c r="K93" s="2">
        <f>ROUND(ROUND(2700/100,4),7)</f>
        <v>27</v>
      </c>
      <c r="L93" s="2"/>
      <c r="M93" s="2"/>
      <c r="N93" s="2"/>
      <c r="O93" s="2">
        <f t="shared" si="109"/>
        <v>2259.36</v>
      </c>
      <c r="P93" s="2">
        <f t="shared" si="110"/>
        <v>2259.36</v>
      </c>
      <c r="Q93" s="2">
        <f t="shared" si="111"/>
        <v>0</v>
      </c>
      <c r="R93" s="2">
        <f t="shared" si="112"/>
        <v>0</v>
      </c>
      <c r="S93" s="2">
        <f t="shared" si="113"/>
        <v>0</v>
      </c>
      <c r="T93" s="2">
        <f t="shared" si="114"/>
        <v>0</v>
      </c>
      <c r="U93" s="2">
        <f t="shared" si="115"/>
        <v>0</v>
      </c>
      <c r="V93" s="2">
        <f t="shared" si="116"/>
        <v>0</v>
      </c>
      <c r="W93" s="2">
        <f t="shared" si="117"/>
        <v>0</v>
      </c>
      <c r="X93" s="2">
        <f t="shared" si="118"/>
        <v>0</v>
      </c>
      <c r="Y93" s="2">
        <f t="shared" si="119"/>
        <v>0</v>
      </c>
      <c r="Z93" s="2"/>
      <c r="AA93" s="2">
        <v>224801565</v>
      </c>
      <c r="AB93" s="2">
        <f t="shared" si="120"/>
        <v>83.68</v>
      </c>
      <c r="AC93" s="2">
        <f t="shared" si="121"/>
        <v>83.68</v>
      </c>
      <c r="AD93" s="2">
        <f t="shared" si="122"/>
        <v>0</v>
      </c>
      <c r="AE93" s="2">
        <f t="shared" si="123"/>
        <v>0</v>
      </c>
      <c r="AF93" s="2">
        <f t="shared" si="151"/>
        <v>0</v>
      </c>
      <c r="AG93" s="2">
        <f t="shared" si="124"/>
        <v>0</v>
      </c>
      <c r="AH93" s="2">
        <f t="shared" si="152"/>
        <v>0</v>
      </c>
      <c r="AI93" s="2">
        <f t="shared" si="125"/>
        <v>0</v>
      </c>
      <c r="AJ93" s="2">
        <f t="shared" si="126"/>
        <v>0</v>
      </c>
      <c r="AK93" s="2">
        <v>83.68</v>
      </c>
      <c r="AL93" s="2">
        <v>83.68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1</v>
      </c>
      <c r="AW93" s="2">
        <v>1</v>
      </c>
      <c r="AX93" s="2"/>
      <c r="AY93" s="2"/>
      <c r="AZ93" s="2">
        <v>1</v>
      </c>
      <c r="BA93" s="2">
        <v>1</v>
      </c>
      <c r="BB93" s="2">
        <v>1</v>
      </c>
      <c r="BC93" s="2">
        <v>1</v>
      </c>
      <c r="BD93" s="2" t="s">
        <v>2</v>
      </c>
      <c r="BE93" s="2" t="s">
        <v>2</v>
      </c>
      <c r="BF93" s="2" t="s">
        <v>2</v>
      </c>
      <c r="BG93" s="2" t="s">
        <v>2</v>
      </c>
      <c r="BH93" s="2">
        <v>3</v>
      </c>
      <c r="BI93" s="2">
        <v>1</v>
      </c>
      <c r="BJ93" s="2" t="s">
        <v>156</v>
      </c>
      <c r="BK93" s="2"/>
      <c r="BL93" s="2"/>
      <c r="BM93" s="2">
        <v>500001</v>
      </c>
      <c r="BN93" s="2">
        <v>0</v>
      </c>
      <c r="BO93" s="2" t="s">
        <v>2</v>
      </c>
      <c r="BP93" s="2">
        <v>0</v>
      </c>
      <c r="BQ93" s="2">
        <v>8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2</v>
      </c>
      <c r="BZ93" s="2">
        <v>0</v>
      </c>
      <c r="CA93" s="2">
        <v>0</v>
      </c>
      <c r="CB93" s="2" t="s">
        <v>2</v>
      </c>
      <c r="CC93" s="2"/>
      <c r="CD93" s="2"/>
      <c r="CE93" s="2">
        <v>0</v>
      </c>
      <c r="CF93" s="2">
        <v>0</v>
      </c>
      <c r="CG93" s="2">
        <v>0</v>
      </c>
      <c r="CH93" s="2"/>
      <c r="CI93" s="2"/>
      <c r="CJ93" s="2"/>
      <c r="CK93" s="2"/>
      <c r="CL93" s="2"/>
      <c r="CM93" s="2">
        <v>0</v>
      </c>
      <c r="CN93" s="2" t="s">
        <v>2</v>
      </c>
      <c r="CO93" s="2">
        <v>0</v>
      </c>
      <c r="CP93" s="2">
        <f t="shared" si="127"/>
        <v>2259.36</v>
      </c>
      <c r="CQ93" s="2">
        <f t="shared" si="128"/>
        <v>83.68</v>
      </c>
      <c r="CR93" s="2">
        <f t="shared" si="129"/>
        <v>0</v>
      </c>
      <c r="CS93" s="2">
        <f t="shared" si="130"/>
        <v>0</v>
      </c>
      <c r="CT93" s="2">
        <f t="shared" si="131"/>
        <v>0</v>
      </c>
      <c r="CU93" s="2">
        <f t="shared" si="132"/>
        <v>0</v>
      </c>
      <c r="CV93" s="2">
        <f t="shared" si="133"/>
        <v>0</v>
      </c>
      <c r="CW93" s="2">
        <f t="shared" si="134"/>
        <v>0</v>
      </c>
      <c r="CX93" s="2">
        <f t="shared" si="135"/>
        <v>0</v>
      </c>
      <c r="CY93" s="2">
        <f t="shared" si="136"/>
        <v>0</v>
      </c>
      <c r="CZ93" s="2">
        <f t="shared" si="137"/>
        <v>0</v>
      </c>
      <c r="DA93" s="2"/>
      <c r="DB93" s="2"/>
      <c r="DC93" s="2" t="s">
        <v>2</v>
      </c>
      <c r="DD93" s="2" t="s">
        <v>2</v>
      </c>
      <c r="DE93" s="2" t="s">
        <v>2</v>
      </c>
      <c r="DF93" s="2" t="s">
        <v>2</v>
      </c>
      <c r="DG93" s="2" t="s">
        <v>2</v>
      </c>
      <c r="DH93" s="2" t="s">
        <v>2</v>
      </c>
      <c r="DI93" s="2" t="s">
        <v>2</v>
      </c>
      <c r="DJ93" s="2" t="s">
        <v>2</v>
      </c>
      <c r="DK93" s="2" t="s">
        <v>2</v>
      </c>
      <c r="DL93" s="2" t="s">
        <v>2</v>
      </c>
      <c r="DM93" s="2" t="s">
        <v>2</v>
      </c>
      <c r="DN93" s="2">
        <v>0</v>
      </c>
      <c r="DO93" s="2">
        <v>0</v>
      </c>
      <c r="DP93" s="2">
        <v>1</v>
      </c>
      <c r="DQ93" s="2">
        <v>1</v>
      </c>
      <c r="DR93" s="2"/>
      <c r="DS93" s="2"/>
      <c r="DT93" s="2"/>
      <c r="DU93" s="2">
        <v>74472246</v>
      </c>
      <c r="DV93" s="2" t="s">
        <v>155</v>
      </c>
      <c r="DW93" s="2" t="s">
        <v>155</v>
      </c>
      <c r="DX93" s="2">
        <v>1</v>
      </c>
      <c r="DY93" s="2"/>
      <c r="DZ93" s="2" t="s">
        <v>2</v>
      </c>
      <c r="EA93" s="2" t="s">
        <v>2</v>
      </c>
      <c r="EB93" s="2" t="s">
        <v>2</v>
      </c>
      <c r="EC93" s="2" t="s">
        <v>2</v>
      </c>
      <c r="ED93" s="2" t="s">
        <v>2</v>
      </c>
      <c r="EE93" s="2">
        <v>224644514</v>
      </c>
      <c r="EF93" s="2">
        <v>8</v>
      </c>
      <c r="EG93" s="2" t="s">
        <v>36</v>
      </c>
      <c r="EH93" s="2">
        <v>0</v>
      </c>
      <c r="EI93" s="2" t="s">
        <v>2</v>
      </c>
      <c r="EJ93" s="2">
        <v>1</v>
      </c>
      <c r="EK93" s="2">
        <v>500001</v>
      </c>
      <c r="EL93" s="2" t="s">
        <v>37</v>
      </c>
      <c r="EM93" s="2" t="s">
        <v>38</v>
      </c>
      <c r="EN93" s="2" t="s">
        <v>2</v>
      </c>
      <c r="EO93" s="2" t="s">
        <v>2</v>
      </c>
      <c r="EP93" s="2"/>
      <c r="EQ93" s="2">
        <v>0</v>
      </c>
      <c r="ER93" s="2">
        <v>83.68</v>
      </c>
      <c r="ES93" s="2">
        <v>83.68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>
        <v>0</v>
      </c>
      <c r="FR93" s="2">
        <f t="shared" si="138"/>
        <v>0</v>
      </c>
      <c r="FS93" s="2">
        <v>0</v>
      </c>
      <c r="FT93" s="2"/>
      <c r="FU93" s="2"/>
      <c r="FV93" s="2"/>
      <c r="FW93" s="2"/>
      <c r="FX93" s="2">
        <v>0</v>
      </c>
      <c r="FY93" s="2">
        <v>0</v>
      </c>
      <c r="FZ93" s="2"/>
      <c r="GA93" s="2" t="s">
        <v>2</v>
      </c>
      <c r="GB93" s="2"/>
      <c r="GC93" s="2"/>
      <c r="GD93" s="2">
        <v>1</v>
      </c>
      <c r="GE93" s="2"/>
      <c r="GF93" s="2">
        <v>-1720406970</v>
      </c>
      <c r="GG93" s="2">
        <v>2</v>
      </c>
      <c r="GH93" s="2">
        <v>1</v>
      </c>
      <c r="GI93" s="2">
        <v>4</v>
      </c>
      <c r="GJ93" s="2">
        <v>0</v>
      </c>
      <c r="GK93" s="2">
        <v>0</v>
      </c>
      <c r="GL93" s="2">
        <f t="shared" si="139"/>
        <v>0</v>
      </c>
      <c r="GM93" s="2">
        <f t="shared" si="140"/>
        <v>2259.36</v>
      </c>
      <c r="GN93" s="2">
        <f t="shared" si="141"/>
        <v>2259.36</v>
      </c>
      <c r="GO93" s="2">
        <f t="shared" si="142"/>
        <v>0</v>
      </c>
      <c r="GP93" s="2">
        <f t="shared" si="143"/>
        <v>0</v>
      </c>
      <c r="GQ93" s="2"/>
      <c r="GR93" s="2">
        <v>0</v>
      </c>
      <c r="GS93" s="2">
        <v>3</v>
      </c>
      <c r="GT93" s="2">
        <v>0</v>
      </c>
      <c r="GU93" s="2" t="s">
        <v>2</v>
      </c>
      <c r="GV93" s="2">
        <f t="shared" si="144"/>
        <v>0</v>
      </c>
      <c r="GW93" s="2">
        <v>1</v>
      </c>
      <c r="GX93" s="2">
        <f t="shared" si="145"/>
        <v>0</v>
      </c>
      <c r="GY93" s="2"/>
      <c r="GZ93" s="2"/>
      <c r="HA93" s="2">
        <v>0</v>
      </c>
      <c r="HB93" s="2">
        <v>0</v>
      </c>
      <c r="HC93" s="2">
        <f t="shared" si="146"/>
        <v>0</v>
      </c>
      <c r="HD93" s="2"/>
      <c r="HE93" s="2" t="s">
        <v>2</v>
      </c>
      <c r="HF93" s="2" t="s">
        <v>2</v>
      </c>
      <c r="HG93" s="2"/>
      <c r="HH93" s="2"/>
      <c r="HI93" s="2">
        <f t="shared" si="147"/>
        <v>0</v>
      </c>
      <c r="HJ93" s="2">
        <f t="shared" si="148"/>
        <v>0</v>
      </c>
      <c r="HK93" s="2">
        <f t="shared" si="149"/>
        <v>0</v>
      </c>
      <c r="HL93" s="2">
        <f t="shared" si="150"/>
        <v>0</v>
      </c>
      <c r="HM93" s="2" t="s">
        <v>2</v>
      </c>
      <c r="HN93" s="2" t="s">
        <v>2</v>
      </c>
      <c r="HO93" s="2" t="s">
        <v>2</v>
      </c>
      <c r="HP93" s="2" t="s">
        <v>2</v>
      </c>
      <c r="HQ93" s="2" t="s">
        <v>2</v>
      </c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>
        <v>0</v>
      </c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 spans="1:255" x14ac:dyDescent="0.2">
      <c r="A94">
        <v>17</v>
      </c>
      <c r="B94">
        <v>1</v>
      </c>
      <c r="E94" t="s">
        <v>152</v>
      </c>
      <c r="F94" t="s">
        <v>153</v>
      </c>
      <c r="G94" t="s">
        <v>154</v>
      </c>
      <c r="H94" t="s">
        <v>155</v>
      </c>
      <c r="I94">
        <f>ROUND(ROUND(2700/100,4),7)</f>
        <v>27</v>
      </c>
      <c r="J94">
        <v>0</v>
      </c>
      <c r="K94">
        <f>ROUND(ROUND(2700/100,4),7)</f>
        <v>27</v>
      </c>
      <c r="O94">
        <f t="shared" si="109"/>
        <v>2259.36</v>
      </c>
      <c r="P94">
        <f t="shared" si="110"/>
        <v>2259.36</v>
      </c>
      <c r="Q94">
        <f t="shared" si="111"/>
        <v>0</v>
      </c>
      <c r="R94">
        <f t="shared" si="112"/>
        <v>0</v>
      </c>
      <c r="S94">
        <f t="shared" si="113"/>
        <v>0</v>
      </c>
      <c r="T94">
        <f t="shared" si="114"/>
        <v>0</v>
      </c>
      <c r="U94">
        <f t="shared" si="115"/>
        <v>0</v>
      </c>
      <c r="V94">
        <f t="shared" si="116"/>
        <v>0</v>
      </c>
      <c r="W94">
        <f t="shared" si="117"/>
        <v>0</v>
      </c>
      <c r="X94">
        <f t="shared" si="118"/>
        <v>0</v>
      </c>
      <c r="Y94">
        <f t="shared" si="119"/>
        <v>0</v>
      </c>
      <c r="AA94">
        <v>224801557</v>
      </c>
      <c r="AB94">
        <f t="shared" si="120"/>
        <v>83.68</v>
      </c>
      <c r="AC94">
        <f t="shared" si="121"/>
        <v>83.68</v>
      </c>
      <c r="AD94">
        <f t="shared" si="122"/>
        <v>0</v>
      </c>
      <c r="AE94">
        <f t="shared" si="123"/>
        <v>0</v>
      </c>
      <c r="AF94">
        <f t="shared" si="151"/>
        <v>0</v>
      </c>
      <c r="AG94">
        <f t="shared" si="124"/>
        <v>0</v>
      </c>
      <c r="AH94">
        <f t="shared" si="152"/>
        <v>0</v>
      </c>
      <c r="AI94">
        <f t="shared" si="125"/>
        <v>0</v>
      </c>
      <c r="AJ94">
        <f t="shared" si="126"/>
        <v>0</v>
      </c>
      <c r="AK94">
        <v>83.68</v>
      </c>
      <c r="AL94">
        <v>83.68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1</v>
      </c>
      <c r="BD94" t="s">
        <v>2</v>
      </c>
      <c r="BE94" t="s">
        <v>2</v>
      </c>
      <c r="BF94" t="s">
        <v>2</v>
      </c>
      <c r="BG94" t="s">
        <v>2</v>
      </c>
      <c r="BH94">
        <v>3</v>
      </c>
      <c r="BI94">
        <v>1</v>
      </c>
      <c r="BJ94" t="s">
        <v>156</v>
      </c>
      <c r="BM94">
        <v>500001</v>
      </c>
      <c r="BN94">
        <v>0</v>
      </c>
      <c r="BO94" t="s">
        <v>39</v>
      </c>
      <c r="BP94">
        <v>1</v>
      </c>
      <c r="BQ94">
        <v>8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2</v>
      </c>
      <c r="BZ94">
        <v>0</v>
      </c>
      <c r="CA94">
        <v>0</v>
      </c>
      <c r="CB94" t="s">
        <v>2</v>
      </c>
      <c r="CE94">
        <v>0</v>
      </c>
      <c r="CF94">
        <v>0</v>
      </c>
      <c r="CG94">
        <v>0</v>
      </c>
      <c r="CM94">
        <v>0</v>
      </c>
      <c r="CN94" t="s">
        <v>2</v>
      </c>
      <c r="CO94">
        <v>0</v>
      </c>
      <c r="CP94">
        <f t="shared" si="127"/>
        <v>2259.36</v>
      </c>
      <c r="CQ94">
        <f t="shared" si="128"/>
        <v>83.68</v>
      </c>
      <c r="CR94">
        <f t="shared" si="129"/>
        <v>0</v>
      </c>
      <c r="CS94">
        <f t="shared" si="130"/>
        <v>0</v>
      </c>
      <c r="CT94">
        <f t="shared" si="131"/>
        <v>0</v>
      </c>
      <c r="CU94">
        <f t="shared" si="132"/>
        <v>0</v>
      </c>
      <c r="CV94">
        <f t="shared" si="133"/>
        <v>0</v>
      </c>
      <c r="CW94">
        <f t="shared" si="134"/>
        <v>0</v>
      </c>
      <c r="CX94">
        <f t="shared" si="135"/>
        <v>0</v>
      </c>
      <c r="CY94">
        <f t="shared" si="136"/>
        <v>0</v>
      </c>
      <c r="CZ94">
        <f t="shared" si="137"/>
        <v>0</v>
      </c>
      <c r="DC94" t="s">
        <v>2</v>
      </c>
      <c r="DD94" t="s">
        <v>2</v>
      </c>
      <c r="DE94" t="s">
        <v>2</v>
      </c>
      <c r="DF94" t="s">
        <v>2</v>
      </c>
      <c r="DG94" t="s">
        <v>2</v>
      </c>
      <c r="DH94" t="s">
        <v>2</v>
      </c>
      <c r="DI94" t="s">
        <v>2</v>
      </c>
      <c r="DJ94" t="s">
        <v>2</v>
      </c>
      <c r="DK94" t="s">
        <v>2</v>
      </c>
      <c r="DL94" t="s">
        <v>2</v>
      </c>
      <c r="DM94" t="s">
        <v>2</v>
      </c>
      <c r="DN94">
        <v>0</v>
      </c>
      <c r="DO94">
        <v>0</v>
      </c>
      <c r="DP94">
        <v>1</v>
      </c>
      <c r="DQ94">
        <v>1</v>
      </c>
      <c r="DU94">
        <v>74472246</v>
      </c>
      <c r="DV94" t="s">
        <v>155</v>
      </c>
      <c r="DW94" t="s">
        <v>155</v>
      </c>
      <c r="DX94">
        <v>1</v>
      </c>
      <c r="DZ94" t="s">
        <v>2</v>
      </c>
      <c r="EA94" t="s">
        <v>2</v>
      </c>
      <c r="EB94" t="s">
        <v>2</v>
      </c>
      <c r="EC94" t="s">
        <v>2</v>
      </c>
      <c r="ED94" t="s">
        <v>2</v>
      </c>
      <c r="EE94">
        <v>224644514</v>
      </c>
      <c r="EF94">
        <v>8</v>
      </c>
      <c r="EG94" t="s">
        <v>36</v>
      </c>
      <c r="EH94">
        <v>0</v>
      </c>
      <c r="EI94" t="s">
        <v>2</v>
      </c>
      <c r="EJ94">
        <v>1</v>
      </c>
      <c r="EK94">
        <v>500001</v>
      </c>
      <c r="EL94" t="s">
        <v>37</v>
      </c>
      <c r="EM94" t="s">
        <v>38</v>
      </c>
      <c r="EN94" t="s">
        <v>2</v>
      </c>
      <c r="EO94" t="s">
        <v>2</v>
      </c>
      <c r="EQ94">
        <v>0</v>
      </c>
      <c r="ER94">
        <v>83.68</v>
      </c>
      <c r="ES94">
        <v>83.68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FQ94">
        <v>0</v>
      </c>
      <c r="FR94">
        <f t="shared" si="138"/>
        <v>0</v>
      </c>
      <c r="FS94">
        <v>0</v>
      </c>
      <c r="FX94">
        <v>0</v>
      </c>
      <c r="FY94">
        <v>0</v>
      </c>
      <c r="GA94" t="s">
        <v>2</v>
      </c>
      <c r="GD94">
        <v>1</v>
      </c>
      <c r="GF94">
        <v>-1720406970</v>
      </c>
      <c r="GG94">
        <v>2</v>
      </c>
      <c r="GH94">
        <v>1</v>
      </c>
      <c r="GI94">
        <v>4</v>
      </c>
      <c r="GJ94">
        <v>0</v>
      </c>
      <c r="GK94">
        <v>0</v>
      </c>
      <c r="GL94">
        <f t="shared" si="139"/>
        <v>0</v>
      </c>
      <c r="GM94">
        <f t="shared" si="140"/>
        <v>2259.36</v>
      </c>
      <c r="GN94">
        <f t="shared" si="141"/>
        <v>2259.36</v>
      </c>
      <c r="GO94">
        <f t="shared" si="142"/>
        <v>0</v>
      </c>
      <c r="GP94">
        <f t="shared" si="143"/>
        <v>0</v>
      </c>
      <c r="GR94">
        <v>0</v>
      </c>
      <c r="GS94">
        <v>3</v>
      </c>
      <c r="GT94">
        <v>0</v>
      </c>
      <c r="GU94" t="s">
        <v>2</v>
      </c>
      <c r="GV94">
        <f t="shared" si="144"/>
        <v>0</v>
      </c>
      <c r="GW94">
        <v>1</v>
      </c>
      <c r="GX94">
        <f t="shared" si="145"/>
        <v>0</v>
      </c>
      <c r="HA94">
        <v>0</v>
      </c>
      <c r="HB94">
        <v>0</v>
      </c>
      <c r="HC94">
        <f t="shared" si="146"/>
        <v>0</v>
      </c>
      <c r="HE94" t="s">
        <v>2</v>
      </c>
      <c r="HF94" t="s">
        <v>2</v>
      </c>
      <c r="HI94">
        <f t="shared" si="147"/>
        <v>0</v>
      </c>
      <c r="HJ94">
        <f t="shared" si="148"/>
        <v>0</v>
      </c>
      <c r="HK94">
        <f t="shared" si="149"/>
        <v>0</v>
      </c>
      <c r="HL94">
        <f t="shared" si="150"/>
        <v>0</v>
      </c>
      <c r="HM94" t="s">
        <v>2</v>
      </c>
      <c r="HN94" t="s">
        <v>2</v>
      </c>
      <c r="HO94" t="s">
        <v>2</v>
      </c>
      <c r="HP94" t="s">
        <v>2</v>
      </c>
      <c r="HQ94" t="s">
        <v>2</v>
      </c>
      <c r="IK94">
        <v>0</v>
      </c>
    </row>
    <row r="95" spans="1:255" x14ac:dyDescent="0.2">
      <c r="A95" s="2">
        <v>17</v>
      </c>
      <c r="B95" s="2">
        <v>1</v>
      </c>
      <c r="C95" s="2"/>
      <c r="D95" s="2"/>
      <c r="E95" s="2" t="s">
        <v>157</v>
      </c>
      <c r="F95" s="2" t="s">
        <v>158</v>
      </c>
      <c r="G95" s="2" t="s">
        <v>159</v>
      </c>
      <c r="H95" s="2" t="s">
        <v>160</v>
      </c>
      <c r="I95" s="2">
        <f>ROUND(ROUND(879*1.03*0.1,4),7)</f>
        <v>90.537000000000006</v>
      </c>
      <c r="J95" s="2">
        <v>0</v>
      </c>
      <c r="K95" s="2">
        <f>ROUND(ROUND(879*1.03*0.1,4),7)</f>
        <v>90.537000000000006</v>
      </c>
      <c r="L95" s="2"/>
      <c r="M95" s="2"/>
      <c r="N95" s="2"/>
      <c r="O95" s="2">
        <f t="shared" si="109"/>
        <v>49107.27</v>
      </c>
      <c r="P95" s="2">
        <f t="shared" si="110"/>
        <v>49107.27</v>
      </c>
      <c r="Q95" s="2">
        <f t="shared" si="111"/>
        <v>0</v>
      </c>
      <c r="R95" s="2">
        <f t="shared" si="112"/>
        <v>0</v>
      </c>
      <c r="S95" s="2">
        <f t="shared" si="113"/>
        <v>0</v>
      </c>
      <c r="T95" s="2">
        <f t="shared" si="114"/>
        <v>0</v>
      </c>
      <c r="U95" s="2">
        <f t="shared" si="115"/>
        <v>0</v>
      </c>
      <c r="V95" s="2">
        <f t="shared" si="116"/>
        <v>0</v>
      </c>
      <c r="W95" s="2">
        <f t="shared" si="117"/>
        <v>0</v>
      </c>
      <c r="X95" s="2">
        <f t="shared" si="118"/>
        <v>0</v>
      </c>
      <c r="Y95" s="2">
        <f t="shared" si="119"/>
        <v>0</v>
      </c>
      <c r="Z95" s="2"/>
      <c r="AA95" s="2">
        <v>224801565</v>
      </c>
      <c r="AB95" s="2">
        <f t="shared" si="120"/>
        <v>542.4</v>
      </c>
      <c r="AC95" s="2">
        <f t="shared" si="121"/>
        <v>542.4</v>
      </c>
      <c r="AD95" s="2">
        <f t="shared" si="122"/>
        <v>0</v>
      </c>
      <c r="AE95" s="2">
        <f t="shared" si="123"/>
        <v>0</v>
      </c>
      <c r="AF95" s="2">
        <f t="shared" si="151"/>
        <v>0</v>
      </c>
      <c r="AG95" s="2">
        <f t="shared" si="124"/>
        <v>0</v>
      </c>
      <c r="AH95" s="2">
        <f t="shared" si="152"/>
        <v>0</v>
      </c>
      <c r="AI95" s="2">
        <f t="shared" si="125"/>
        <v>0</v>
      </c>
      <c r="AJ95" s="2">
        <f t="shared" si="126"/>
        <v>0</v>
      </c>
      <c r="AK95" s="2">
        <v>542.4</v>
      </c>
      <c r="AL95" s="2">
        <v>542.4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</v>
      </c>
      <c r="AW95" s="2">
        <v>1</v>
      </c>
      <c r="AX95" s="2"/>
      <c r="AY95" s="2"/>
      <c r="AZ95" s="2">
        <v>1</v>
      </c>
      <c r="BA95" s="2">
        <v>1</v>
      </c>
      <c r="BB95" s="2">
        <v>1</v>
      </c>
      <c r="BC95" s="2">
        <v>1</v>
      </c>
      <c r="BD95" s="2" t="s">
        <v>2</v>
      </c>
      <c r="BE95" s="2" t="s">
        <v>2</v>
      </c>
      <c r="BF95" s="2" t="s">
        <v>2</v>
      </c>
      <c r="BG95" s="2" t="s">
        <v>2</v>
      </c>
      <c r="BH95" s="2">
        <v>3</v>
      </c>
      <c r="BI95" s="2">
        <v>1</v>
      </c>
      <c r="BJ95" s="2" t="s">
        <v>161</v>
      </c>
      <c r="BK95" s="2"/>
      <c r="BL95" s="2"/>
      <c r="BM95" s="2">
        <v>500001</v>
      </c>
      <c r="BN95" s="2">
        <v>0</v>
      </c>
      <c r="BO95" s="2" t="s">
        <v>2</v>
      </c>
      <c r="BP95" s="2">
        <v>0</v>
      </c>
      <c r="BQ95" s="2">
        <v>8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2</v>
      </c>
      <c r="BZ95" s="2">
        <v>0</v>
      </c>
      <c r="CA95" s="2">
        <v>0</v>
      </c>
      <c r="CB95" s="2" t="s">
        <v>2</v>
      </c>
      <c r="CC95" s="2"/>
      <c r="CD95" s="2"/>
      <c r="CE95" s="2">
        <v>0</v>
      </c>
      <c r="CF95" s="2">
        <v>0</v>
      </c>
      <c r="CG95" s="2">
        <v>0</v>
      </c>
      <c r="CH95" s="2"/>
      <c r="CI95" s="2"/>
      <c r="CJ95" s="2"/>
      <c r="CK95" s="2"/>
      <c r="CL95" s="2"/>
      <c r="CM95" s="2">
        <v>0</v>
      </c>
      <c r="CN95" s="2" t="s">
        <v>2</v>
      </c>
      <c r="CO95" s="2">
        <v>0</v>
      </c>
      <c r="CP95" s="2">
        <f t="shared" si="127"/>
        <v>49107.27</v>
      </c>
      <c r="CQ95" s="2">
        <f t="shared" si="128"/>
        <v>542.4</v>
      </c>
      <c r="CR95" s="2">
        <f t="shared" si="129"/>
        <v>0</v>
      </c>
      <c r="CS95" s="2">
        <f t="shared" si="130"/>
        <v>0</v>
      </c>
      <c r="CT95" s="2">
        <f t="shared" si="131"/>
        <v>0</v>
      </c>
      <c r="CU95" s="2">
        <f t="shared" si="132"/>
        <v>0</v>
      </c>
      <c r="CV95" s="2">
        <f t="shared" si="133"/>
        <v>0</v>
      </c>
      <c r="CW95" s="2">
        <f t="shared" si="134"/>
        <v>0</v>
      </c>
      <c r="CX95" s="2">
        <f t="shared" si="135"/>
        <v>0</v>
      </c>
      <c r="CY95" s="2">
        <f t="shared" si="136"/>
        <v>0</v>
      </c>
      <c r="CZ95" s="2">
        <f t="shared" si="137"/>
        <v>0</v>
      </c>
      <c r="DA95" s="2"/>
      <c r="DB95" s="2"/>
      <c r="DC95" s="2" t="s">
        <v>2</v>
      </c>
      <c r="DD95" s="2" t="s">
        <v>2</v>
      </c>
      <c r="DE95" s="2" t="s">
        <v>2</v>
      </c>
      <c r="DF95" s="2" t="s">
        <v>2</v>
      </c>
      <c r="DG95" s="2" t="s">
        <v>2</v>
      </c>
      <c r="DH95" s="2" t="s">
        <v>2</v>
      </c>
      <c r="DI95" s="2" t="s">
        <v>2</v>
      </c>
      <c r="DJ95" s="2" t="s">
        <v>2</v>
      </c>
      <c r="DK95" s="2" t="s">
        <v>2</v>
      </c>
      <c r="DL95" s="2" t="s">
        <v>2</v>
      </c>
      <c r="DM95" s="2" t="s">
        <v>2</v>
      </c>
      <c r="DN95" s="2">
        <v>0</v>
      </c>
      <c r="DO95" s="2">
        <v>0</v>
      </c>
      <c r="DP95" s="2">
        <v>1</v>
      </c>
      <c r="DQ95" s="2">
        <v>1</v>
      </c>
      <c r="DR95" s="2"/>
      <c r="DS95" s="2"/>
      <c r="DT95" s="2"/>
      <c r="DU95" s="2">
        <v>1007</v>
      </c>
      <c r="DV95" s="2" t="s">
        <v>160</v>
      </c>
      <c r="DW95" s="2" t="s">
        <v>160</v>
      </c>
      <c r="DX95" s="2">
        <v>1</v>
      </c>
      <c r="DY95" s="2"/>
      <c r="DZ95" s="2" t="s">
        <v>2</v>
      </c>
      <c r="EA95" s="2" t="s">
        <v>2</v>
      </c>
      <c r="EB95" s="2" t="s">
        <v>2</v>
      </c>
      <c r="EC95" s="2" t="s">
        <v>2</v>
      </c>
      <c r="ED95" s="2" t="s">
        <v>2</v>
      </c>
      <c r="EE95" s="2">
        <v>224644514</v>
      </c>
      <c r="EF95" s="2">
        <v>8</v>
      </c>
      <c r="EG95" s="2" t="s">
        <v>36</v>
      </c>
      <c r="EH95" s="2">
        <v>0</v>
      </c>
      <c r="EI95" s="2" t="s">
        <v>2</v>
      </c>
      <c r="EJ95" s="2">
        <v>1</v>
      </c>
      <c r="EK95" s="2">
        <v>500001</v>
      </c>
      <c r="EL95" s="2" t="s">
        <v>37</v>
      </c>
      <c r="EM95" s="2" t="s">
        <v>38</v>
      </c>
      <c r="EN95" s="2" t="s">
        <v>2</v>
      </c>
      <c r="EO95" s="2" t="s">
        <v>2</v>
      </c>
      <c r="EP95" s="2"/>
      <c r="EQ95" s="2">
        <v>0</v>
      </c>
      <c r="ER95" s="2">
        <v>542.4</v>
      </c>
      <c r="ES95" s="2">
        <v>542.4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>
        <v>0</v>
      </c>
      <c r="FR95" s="2">
        <f t="shared" si="138"/>
        <v>0</v>
      </c>
      <c r="FS95" s="2">
        <v>0</v>
      </c>
      <c r="FT95" s="2"/>
      <c r="FU95" s="2"/>
      <c r="FV95" s="2"/>
      <c r="FW95" s="2"/>
      <c r="FX95" s="2">
        <v>0</v>
      </c>
      <c r="FY95" s="2">
        <v>0</v>
      </c>
      <c r="FZ95" s="2"/>
      <c r="GA95" s="2" t="s">
        <v>2</v>
      </c>
      <c r="GB95" s="2"/>
      <c r="GC95" s="2"/>
      <c r="GD95" s="2">
        <v>1</v>
      </c>
      <c r="GE95" s="2"/>
      <c r="GF95" s="2">
        <v>-492661150</v>
      </c>
      <c r="GG95" s="2">
        <v>2</v>
      </c>
      <c r="GH95" s="2">
        <v>1</v>
      </c>
      <c r="GI95" s="2">
        <v>4</v>
      </c>
      <c r="GJ95" s="2">
        <v>0</v>
      </c>
      <c r="GK95" s="2">
        <v>0</v>
      </c>
      <c r="GL95" s="2">
        <f t="shared" si="139"/>
        <v>0</v>
      </c>
      <c r="GM95" s="2">
        <f t="shared" si="140"/>
        <v>49107.27</v>
      </c>
      <c r="GN95" s="2">
        <f t="shared" si="141"/>
        <v>49107.27</v>
      </c>
      <c r="GO95" s="2">
        <f t="shared" si="142"/>
        <v>0</v>
      </c>
      <c r="GP95" s="2">
        <f t="shared" si="143"/>
        <v>0</v>
      </c>
      <c r="GQ95" s="2"/>
      <c r="GR95" s="2">
        <v>0</v>
      </c>
      <c r="GS95" s="2">
        <v>3</v>
      </c>
      <c r="GT95" s="2">
        <v>0</v>
      </c>
      <c r="GU95" s="2" t="s">
        <v>2</v>
      </c>
      <c r="GV95" s="2">
        <f t="shared" si="144"/>
        <v>0</v>
      </c>
      <c r="GW95" s="2">
        <v>1</v>
      </c>
      <c r="GX95" s="2">
        <f t="shared" si="145"/>
        <v>0</v>
      </c>
      <c r="GY95" s="2"/>
      <c r="GZ95" s="2"/>
      <c r="HA95" s="2">
        <v>0</v>
      </c>
      <c r="HB95" s="2">
        <v>0</v>
      </c>
      <c r="HC95" s="2">
        <f t="shared" si="146"/>
        <v>0</v>
      </c>
      <c r="HD95" s="2"/>
      <c r="HE95" s="2" t="s">
        <v>2</v>
      </c>
      <c r="HF95" s="2" t="s">
        <v>2</v>
      </c>
      <c r="HG95" s="2"/>
      <c r="HH95" s="2"/>
      <c r="HI95" s="2">
        <f t="shared" si="147"/>
        <v>0</v>
      </c>
      <c r="HJ95" s="2">
        <f t="shared" si="148"/>
        <v>0</v>
      </c>
      <c r="HK95" s="2">
        <f t="shared" si="149"/>
        <v>0</v>
      </c>
      <c r="HL95" s="2">
        <f t="shared" si="150"/>
        <v>0</v>
      </c>
      <c r="HM95" s="2" t="s">
        <v>2</v>
      </c>
      <c r="HN95" s="2" t="s">
        <v>2</v>
      </c>
      <c r="HO95" s="2" t="s">
        <v>2</v>
      </c>
      <c r="HP95" s="2" t="s">
        <v>2</v>
      </c>
      <c r="HQ95" s="2" t="s">
        <v>2</v>
      </c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>
        <v>0</v>
      </c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 spans="1:255" x14ac:dyDescent="0.2">
      <c r="A96">
        <v>17</v>
      </c>
      <c r="B96">
        <v>1</v>
      </c>
      <c r="E96" t="s">
        <v>157</v>
      </c>
      <c r="F96" t="s">
        <v>158</v>
      </c>
      <c r="G96" t="s">
        <v>159</v>
      </c>
      <c r="H96" t="s">
        <v>160</v>
      </c>
      <c r="I96">
        <f>ROUND(ROUND(879*1.03*0.1,4),7)</f>
        <v>90.537000000000006</v>
      </c>
      <c r="J96">
        <v>0</v>
      </c>
      <c r="K96">
        <f>ROUND(ROUND(879*1.03*0.1,4),7)</f>
        <v>90.537000000000006</v>
      </c>
      <c r="O96">
        <f t="shared" si="109"/>
        <v>49107.27</v>
      </c>
      <c r="P96">
        <f t="shared" si="110"/>
        <v>49107.27</v>
      </c>
      <c r="Q96">
        <f t="shared" si="111"/>
        <v>0</v>
      </c>
      <c r="R96">
        <f t="shared" si="112"/>
        <v>0</v>
      </c>
      <c r="S96">
        <f t="shared" si="113"/>
        <v>0</v>
      </c>
      <c r="T96">
        <f t="shared" si="114"/>
        <v>0</v>
      </c>
      <c r="U96">
        <f t="shared" si="115"/>
        <v>0</v>
      </c>
      <c r="V96">
        <f t="shared" si="116"/>
        <v>0</v>
      </c>
      <c r="W96">
        <f t="shared" si="117"/>
        <v>0</v>
      </c>
      <c r="X96">
        <f t="shared" si="118"/>
        <v>0</v>
      </c>
      <c r="Y96">
        <f t="shared" si="119"/>
        <v>0</v>
      </c>
      <c r="AA96">
        <v>224801557</v>
      </c>
      <c r="AB96">
        <f t="shared" si="120"/>
        <v>542.4</v>
      </c>
      <c r="AC96">
        <f t="shared" si="121"/>
        <v>542.4</v>
      </c>
      <c r="AD96">
        <f t="shared" si="122"/>
        <v>0</v>
      </c>
      <c r="AE96">
        <f t="shared" si="123"/>
        <v>0</v>
      </c>
      <c r="AF96">
        <f t="shared" si="151"/>
        <v>0</v>
      </c>
      <c r="AG96">
        <f t="shared" si="124"/>
        <v>0</v>
      </c>
      <c r="AH96">
        <f t="shared" si="152"/>
        <v>0</v>
      </c>
      <c r="AI96">
        <f t="shared" si="125"/>
        <v>0</v>
      </c>
      <c r="AJ96">
        <f t="shared" si="126"/>
        <v>0</v>
      </c>
      <c r="AK96">
        <v>542.4</v>
      </c>
      <c r="AL96">
        <v>542.4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1</v>
      </c>
      <c r="BD96" t="s">
        <v>2</v>
      </c>
      <c r="BE96" t="s">
        <v>2</v>
      </c>
      <c r="BF96" t="s">
        <v>2</v>
      </c>
      <c r="BG96" t="s">
        <v>2</v>
      </c>
      <c r="BH96">
        <v>3</v>
      </c>
      <c r="BI96">
        <v>1</v>
      </c>
      <c r="BJ96" t="s">
        <v>161</v>
      </c>
      <c r="BM96">
        <v>500001</v>
      </c>
      <c r="BN96">
        <v>0</v>
      </c>
      <c r="BO96" t="s">
        <v>39</v>
      </c>
      <c r="BP96">
        <v>1</v>
      </c>
      <c r="BQ96">
        <v>8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2</v>
      </c>
      <c r="BZ96">
        <v>0</v>
      </c>
      <c r="CA96">
        <v>0</v>
      </c>
      <c r="CB96" t="s">
        <v>2</v>
      </c>
      <c r="CE96">
        <v>0</v>
      </c>
      <c r="CF96">
        <v>0</v>
      </c>
      <c r="CG96">
        <v>0</v>
      </c>
      <c r="CM96">
        <v>0</v>
      </c>
      <c r="CN96" t="s">
        <v>2</v>
      </c>
      <c r="CO96">
        <v>0</v>
      </c>
      <c r="CP96">
        <f t="shared" si="127"/>
        <v>49107.27</v>
      </c>
      <c r="CQ96">
        <f t="shared" si="128"/>
        <v>542.4</v>
      </c>
      <c r="CR96">
        <f t="shared" si="129"/>
        <v>0</v>
      </c>
      <c r="CS96">
        <f t="shared" si="130"/>
        <v>0</v>
      </c>
      <c r="CT96">
        <f t="shared" si="131"/>
        <v>0</v>
      </c>
      <c r="CU96">
        <f t="shared" si="132"/>
        <v>0</v>
      </c>
      <c r="CV96">
        <f t="shared" si="133"/>
        <v>0</v>
      </c>
      <c r="CW96">
        <f t="shared" si="134"/>
        <v>0</v>
      </c>
      <c r="CX96">
        <f t="shared" si="135"/>
        <v>0</v>
      </c>
      <c r="CY96">
        <f t="shared" si="136"/>
        <v>0</v>
      </c>
      <c r="CZ96">
        <f t="shared" si="137"/>
        <v>0</v>
      </c>
      <c r="DC96" t="s">
        <v>2</v>
      </c>
      <c r="DD96" t="s">
        <v>2</v>
      </c>
      <c r="DE96" t="s">
        <v>2</v>
      </c>
      <c r="DF96" t="s">
        <v>2</v>
      </c>
      <c r="DG96" t="s">
        <v>2</v>
      </c>
      <c r="DH96" t="s">
        <v>2</v>
      </c>
      <c r="DI96" t="s">
        <v>2</v>
      </c>
      <c r="DJ96" t="s">
        <v>2</v>
      </c>
      <c r="DK96" t="s">
        <v>2</v>
      </c>
      <c r="DL96" t="s">
        <v>2</v>
      </c>
      <c r="DM96" t="s">
        <v>2</v>
      </c>
      <c r="DN96">
        <v>0</v>
      </c>
      <c r="DO96">
        <v>0</v>
      </c>
      <c r="DP96">
        <v>1</v>
      </c>
      <c r="DQ96">
        <v>1</v>
      </c>
      <c r="DU96">
        <v>1007</v>
      </c>
      <c r="DV96" t="s">
        <v>160</v>
      </c>
      <c r="DW96" t="s">
        <v>160</v>
      </c>
      <c r="DX96">
        <v>1</v>
      </c>
      <c r="DZ96" t="s">
        <v>2</v>
      </c>
      <c r="EA96" t="s">
        <v>2</v>
      </c>
      <c r="EB96" t="s">
        <v>2</v>
      </c>
      <c r="EC96" t="s">
        <v>2</v>
      </c>
      <c r="ED96" t="s">
        <v>2</v>
      </c>
      <c r="EE96">
        <v>224644514</v>
      </c>
      <c r="EF96">
        <v>8</v>
      </c>
      <c r="EG96" t="s">
        <v>36</v>
      </c>
      <c r="EH96">
        <v>0</v>
      </c>
      <c r="EI96" t="s">
        <v>2</v>
      </c>
      <c r="EJ96">
        <v>1</v>
      </c>
      <c r="EK96">
        <v>500001</v>
      </c>
      <c r="EL96" t="s">
        <v>37</v>
      </c>
      <c r="EM96" t="s">
        <v>38</v>
      </c>
      <c r="EN96" t="s">
        <v>2</v>
      </c>
      <c r="EO96" t="s">
        <v>2</v>
      </c>
      <c r="EQ96">
        <v>0</v>
      </c>
      <c r="ER96">
        <v>542.4</v>
      </c>
      <c r="ES96">
        <v>542.4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FQ96">
        <v>0</v>
      </c>
      <c r="FR96">
        <f t="shared" si="138"/>
        <v>0</v>
      </c>
      <c r="FS96">
        <v>0</v>
      </c>
      <c r="FX96">
        <v>0</v>
      </c>
      <c r="FY96">
        <v>0</v>
      </c>
      <c r="GA96" t="s">
        <v>2</v>
      </c>
      <c r="GD96">
        <v>1</v>
      </c>
      <c r="GF96">
        <v>-492661150</v>
      </c>
      <c r="GG96">
        <v>2</v>
      </c>
      <c r="GH96">
        <v>1</v>
      </c>
      <c r="GI96">
        <v>4</v>
      </c>
      <c r="GJ96">
        <v>0</v>
      </c>
      <c r="GK96">
        <v>0</v>
      </c>
      <c r="GL96">
        <f t="shared" si="139"/>
        <v>0</v>
      </c>
      <c r="GM96">
        <f t="shared" si="140"/>
        <v>49107.27</v>
      </c>
      <c r="GN96">
        <f t="shared" si="141"/>
        <v>49107.27</v>
      </c>
      <c r="GO96">
        <f t="shared" si="142"/>
        <v>0</v>
      </c>
      <c r="GP96">
        <f t="shared" si="143"/>
        <v>0</v>
      </c>
      <c r="GR96">
        <v>0</v>
      </c>
      <c r="GS96">
        <v>3</v>
      </c>
      <c r="GT96">
        <v>0</v>
      </c>
      <c r="GU96" t="s">
        <v>2</v>
      </c>
      <c r="GV96">
        <f t="shared" si="144"/>
        <v>0</v>
      </c>
      <c r="GW96">
        <v>1</v>
      </c>
      <c r="GX96">
        <f t="shared" si="145"/>
        <v>0</v>
      </c>
      <c r="HA96">
        <v>0</v>
      </c>
      <c r="HB96">
        <v>0</v>
      </c>
      <c r="HC96">
        <f t="shared" si="146"/>
        <v>0</v>
      </c>
      <c r="HE96" t="s">
        <v>2</v>
      </c>
      <c r="HF96" t="s">
        <v>2</v>
      </c>
      <c r="HI96">
        <f t="shared" si="147"/>
        <v>0</v>
      </c>
      <c r="HJ96">
        <f t="shared" si="148"/>
        <v>0</v>
      </c>
      <c r="HK96">
        <f t="shared" si="149"/>
        <v>0</v>
      </c>
      <c r="HL96">
        <f t="shared" si="150"/>
        <v>0</v>
      </c>
      <c r="HM96" t="s">
        <v>2</v>
      </c>
      <c r="HN96" t="s">
        <v>2</v>
      </c>
      <c r="HO96" t="s">
        <v>2</v>
      </c>
      <c r="HP96" t="s">
        <v>2</v>
      </c>
      <c r="HQ96" t="s">
        <v>2</v>
      </c>
      <c r="IK96">
        <v>0</v>
      </c>
    </row>
    <row r="97" spans="1:255" x14ac:dyDescent="0.2">
      <c r="A97" s="2">
        <v>17</v>
      </c>
      <c r="B97" s="2">
        <v>1</v>
      </c>
      <c r="C97" s="2"/>
      <c r="D97" s="2"/>
      <c r="E97" s="2" t="s">
        <v>162</v>
      </c>
      <c r="F97" s="2" t="s">
        <v>163</v>
      </c>
      <c r="G97" s="2" t="s">
        <v>164</v>
      </c>
      <c r="H97" s="2" t="s">
        <v>67</v>
      </c>
      <c r="I97" s="2">
        <f>ROUND(ROUND(879,4),7)</f>
        <v>879</v>
      </c>
      <c r="J97" s="2">
        <v>0</v>
      </c>
      <c r="K97" s="2">
        <f>ROUND(ROUND(879,4),7)</f>
        <v>879</v>
      </c>
      <c r="L97" s="2"/>
      <c r="M97" s="2"/>
      <c r="N97" s="2"/>
      <c r="O97" s="2">
        <f t="shared" si="109"/>
        <v>5678.34</v>
      </c>
      <c r="P97" s="2">
        <f t="shared" si="110"/>
        <v>5678.34</v>
      </c>
      <c r="Q97" s="2">
        <f t="shared" si="111"/>
        <v>0</v>
      </c>
      <c r="R97" s="2">
        <f t="shared" si="112"/>
        <v>0</v>
      </c>
      <c r="S97" s="2">
        <f t="shared" si="113"/>
        <v>0</v>
      </c>
      <c r="T97" s="2">
        <f t="shared" si="114"/>
        <v>0</v>
      </c>
      <c r="U97" s="2">
        <f t="shared" si="115"/>
        <v>0</v>
      </c>
      <c r="V97" s="2">
        <f t="shared" si="116"/>
        <v>0</v>
      </c>
      <c r="W97" s="2">
        <f t="shared" si="117"/>
        <v>0</v>
      </c>
      <c r="X97" s="2">
        <f t="shared" si="118"/>
        <v>0</v>
      </c>
      <c r="Y97" s="2">
        <f t="shared" si="119"/>
        <v>0</v>
      </c>
      <c r="Z97" s="2"/>
      <c r="AA97" s="2">
        <v>224801565</v>
      </c>
      <c r="AB97" s="2">
        <f t="shared" si="120"/>
        <v>6.46</v>
      </c>
      <c r="AC97" s="2">
        <f t="shared" si="121"/>
        <v>6.46</v>
      </c>
      <c r="AD97" s="2">
        <f t="shared" si="122"/>
        <v>0</v>
      </c>
      <c r="AE97" s="2">
        <f t="shared" si="123"/>
        <v>0</v>
      </c>
      <c r="AF97" s="2">
        <f t="shared" si="151"/>
        <v>0</v>
      </c>
      <c r="AG97" s="2">
        <f t="shared" si="124"/>
        <v>0</v>
      </c>
      <c r="AH97" s="2">
        <f t="shared" si="152"/>
        <v>0</v>
      </c>
      <c r="AI97" s="2">
        <f t="shared" si="125"/>
        <v>0</v>
      </c>
      <c r="AJ97" s="2">
        <f t="shared" si="126"/>
        <v>0</v>
      </c>
      <c r="AK97" s="2">
        <v>6.46</v>
      </c>
      <c r="AL97" s="2">
        <v>6.46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</v>
      </c>
      <c r="AW97" s="2">
        <v>1</v>
      </c>
      <c r="AX97" s="2"/>
      <c r="AY97" s="2"/>
      <c r="AZ97" s="2">
        <v>1</v>
      </c>
      <c r="BA97" s="2">
        <v>1</v>
      </c>
      <c r="BB97" s="2">
        <v>1</v>
      </c>
      <c r="BC97" s="2">
        <v>1</v>
      </c>
      <c r="BD97" s="2" t="s">
        <v>2</v>
      </c>
      <c r="BE97" s="2" t="s">
        <v>2</v>
      </c>
      <c r="BF97" s="2" t="s">
        <v>2</v>
      </c>
      <c r="BG97" s="2" t="s">
        <v>2</v>
      </c>
      <c r="BH97" s="2">
        <v>3</v>
      </c>
      <c r="BI97" s="2">
        <v>1</v>
      </c>
      <c r="BJ97" s="2" t="s">
        <v>165</v>
      </c>
      <c r="BK97" s="2"/>
      <c r="BL97" s="2"/>
      <c r="BM97" s="2">
        <v>500001</v>
      </c>
      <c r="BN97" s="2">
        <v>0</v>
      </c>
      <c r="BO97" s="2" t="s">
        <v>2</v>
      </c>
      <c r="BP97" s="2">
        <v>0</v>
      </c>
      <c r="BQ97" s="2">
        <v>8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2</v>
      </c>
      <c r="BZ97" s="2">
        <v>0</v>
      </c>
      <c r="CA97" s="2">
        <v>0</v>
      </c>
      <c r="CB97" s="2" t="s">
        <v>2</v>
      </c>
      <c r="CC97" s="2"/>
      <c r="CD97" s="2"/>
      <c r="CE97" s="2">
        <v>0</v>
      </c>
      <c r="CF97" s="2">
        <v>0</v>
      </c>
      <c r="CG97" s="2">
        <v>0</v>
      </c>
      <c r="CH97" s="2"/>
      <c r="CI97" s="2"/>
      <c r="CJ97" s="2"/>
      <c r="CK97" s="2"/>
      <c r="CL97" s="2"/>
      <c r="CM97" s="2">
        <v>0</v>
      </c>
      <c r="CN97" s="2" t="s">
        <v>2</v>
      </c>
      <c r="CO97" s="2">
        <v>0</v>
      </c>
      <c r="CP97" s="2">
        <f t="shared" si="127"/>
        <v>5678.34</v>
      </c>
      <c r="CQ97" s="2">
        <f t="shared" si="128"/>
        <v>6.46</v>
      </c>
      <c r="CR97" s="2">
        <f t="shared" si="129"/>
        <v>0</v>
      </c>
      <c r="CS97" s="2">
        <f t="shared" si="130"/>
        <v>0</v>
      </c>
      <c r="CT97" s="2">
        <f t="shared" si="131"/>
        <v>0</v>
      </c>
      <c r="CU97" s="2">
        <f t="shared" si="132"/>
        <v>0</v>
      </c>
      <c r="CV97" s="2">
        <f t="shared" si="133"/>
        <v>0</v>
      </c>
      <c r="CW97" s="2">
        <f t="shared" si="134"/>
        <v>0</v>
      </c>
      <c r="CX97" s="2">
        <f t="shared" si="135"/>
        <v>0</v>
      </c>
      <c r="CY97" s="2">
        <f t="shared" si="136"/>
        <v>0</v>
      </c>
      <c r="CZ97" s="2">
        <f t="shared" si="137"/>
        <v>0</v>
      </c>
      <c r="DA97" s="2"/>
      <c r="DB97" s="2"/>
      <c r="DC97" s="2" t="s">
        <v>2</v>
      </c>
      <c r="DD97" s="2" t="s">
        <v>2</v>
      </c>
      <c r="DE97" s="2" t="s">
        <v>2</v>
      </c>
      <c r="DF97" s="2" t="s">
        <v>2</v>
      </c>
      <c r="DG97" s="2" t="s">
        <v>2</v>
      </c>
      <c r="DH97" s="2" t="s">
        <v>2</v>
      </c>
      <c r="DI97" s="2" t="s">
        <v>2</v>
      </c>
      <c r="DJ97" s="2" t="s">
        <v>2</v>
      </c>
      <c r="DK97" s="2" t="s">
        <v>2</v>
      </c>
      <c r="DL97" s="2" t="s">
        <v>2</v>
      </c>
      <c r="DM97" s="2" t="s">
        <v>2</v>
      </c>
      <c r="DN97" s="2">
        <v>0</v>
      </c>
      <c r="DO97" s="2">
        <v>0</v>
      </c>
      <c r="DP97" s="2">
        <v>1</v>
      </c>
      <c r="DQ97" s="2">
        <v>1</v>
      </c>
      <c r="DR97" s="2"/>
      <c r="DS97" s="2"/>
      <c r="DT97" s="2"/>
      <c r="DU97" s="2">
        <v>1005</v>
      </c>
      <c r="DV97" s="2" t="s">
        <v>67</v>
      </c>
      <c r="DW97" s="2" t="s">
        <v>67</v>
      </c>
      <c r="DX97" s="2">
        <v>1</v>
      </c>
      <c r="DY97" s="2"/>
      <c r="DZ97" s="2" t="s">
        <v>2</v>
      </c>
      <c r="EA97" s="2" t="s">
        <v>2</v>
      </c>
      <c r="EB97" s="2" t="s">
        <v>2</v>
      </c>
      <c r="EC97" s="2" t="s">
        <v>2</v>
      </c>
      <c r="ED97" s="2" t="s">
        <v>2</v>
      </c>
      <c r="EE97" s="2">
        <v>224644514</v>
      </c>
      <c r="EF97" s="2">
        <v>8</v>
      </c>
      <c r="EG97" s="2" t="s">
        <v>36</v>
      </c>
      <c r="EH97" s="2">
        <v>0</v>
      </c>
      <c r="EI97" s="2" t="s">
        <v>2</v>
      </c>
      <c r="EJ97" s="2">
        <v>1</v>
      </c>
      <c r="EK97" s="2">
        <v>500001</v>
      </c>
      <c r="EL97" s="2" t="s">
        <v>37</v>
      </c>
      <c r="EM97" s="2" t="s">
        <v>38</v>
      </c>
      <c r="EN97" s="2" t="s">
        <v>2</v>
      </c>
      <c r="EO97" s="2" t="s">
        <v>2</v>
      </c>
      <c r="EP97" s="2"/>
      <c r="EQ97" s="2">
        <v>0</v>
      </c>
      <c r="ER97" s="2">
        <v>6.46</v>
      </c>
      <c r="ES97" s="2">
        <v>6.46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>
        <v>0</v>
      </c>
      <c r="FR97" s="2">
        <f t="shared" si="138"/>
        <v>0</v>
      </c>
      <c r="FS97" s="2">
        <v>0</v>
      </c>
      <c r="FT97" s="2"/>
      <c r="FU97" s="2"/>
      <c r="FV97" s="2"/>
      <c r="FW97" s="2"/>
      <c r="FX97" s="2">
        <v>0</v>
      </c>
      <c r="FY97" s="2">
        <v>0</v>
      </c>
      <c r="FZ97" s="2"/>
      <c r="GA97" s="2" t="s">
        <v>2</v>
      </c>
      <c r="GB97" s="2"/>
      <c r="GC97" s="2"/>
      <c r="GD97" s="2">
        <v>1</v>
      </c>
      <c r="GE97" s="2"/>
      <c r="GF97" s="2">
        <v>1866571567</v>
      </c>
      <c r="GG97" s="2">
        <v>2</v>
      </c>
      <c r="GH97" s="2">
        <v>1</v>
      </c>
      <c r="GI97" s="2">
        <v>4</v>
      </c>
      <c r="GJ97" s="2">
        <v>0</v>
      </c>
      <c r="GK97" s="2">
        <v>0</v>
      </c>
      <c r="GL97" s="2">
        <f t="shared" si="139"/>
        <v>0</v>
      </c>
      <c r="GM97" s="2">
        <f t="shared" si="140"/>
        <v>5678.34</v>
      </c>
      <c r="GN97" s="2">
        <f t="shared" si="141"/>
        <v>5678.34</v>
      </c>
      <c r="GO97" s="2">
        <f t="shared" si="142"/>
        <v>0</v>
      </c>
      <c r="GP97" s="2">
        <f t="shared" si="143"/>
        <v>0</v>
      </c>
      <c r="GQ97" s="2"/>
      <c r="GR97" s="2">
        <v>0</v>
      </c>
      <c r="GS97" s="2">
        <v>3</v>
      </c>
      <c r="GT97" s="2">
        <v>0</v>
      </c>
      <c r="GU97" s="2" t="s">
        <v>2</v>
      </c>
      <c r="GV97" s="2">
        <f t="shared" si="144"/>
        <v>0</v>
      </c>
      <c r="GW97" s="2">
        <v>1</v>
      </c>
      <c r="GX97" s="2">
        <f t="shared" si="145"/>
        <v>0</v>
      </c>
      <c r="GY97" s="2"/>
      <c r="GZ97" s="2"/>
      <c r="HA97" s="2">
        <v>0</v>
      </c>
      <c r="HB97" s="2">
        <v>0</v>
      </c>
      <c r="HC97" s="2">
        <f t="shared" si="146"/>
        <v>0</v>
      </c>
      <c r="HD97" s="2"/>
      <c r="HE97" s="2" t="s">
        <v>2</v>
      </c>
      <c r="HF97" s="2" t="s">
        <v>2</v>
      </c>
      <c r="HG97" s="2"/>
      <c r="HH97" s="2"/>
      <c r="HI97" s="2">
        <f t="shared" si="147"/>
        <v>0</v>
      </c>
      <c r="HJ97" s="2">
        <f t="shared" si="148"/>
        <v>0</v>
      </c>
      <c r="HK97" s="2">
        <f t="shared" si="149"/>
        <v>0</v>
      </c>
      <c r="HL97" s="2">
        <f t="shared" si="150"/>
        <v>0</v>
      </c>
      <c r="HM97" s="2" t="s">
        <v>2</v>
      </c>
      <c r="HN97" s="2" t="s">
        <v>2</v>
      </c>
      <c r="HO97" s="2" t="s">
        <v>2</v>
      </c>
      <c r="HP97" s="2" t="s">
        <v>2</v>
      </c>
      <c r="HQ97" s="2" t="s">
        <v>2</v>
      </c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>
        <v>0</v>
      </c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 spans="1:255" x14ac:dyDescent="0.2">
      <c r="A98">
        <v>17</v>
      </c>
      <c r="B98">
        <v>1</v>
      </c>
      <c r="E98" t="s">
        <v>162</v>
      </c>
      <c r="F98" t="s">
        <v>163</v>
      </c>
      <c r="G98" t="s">
        <v>164</v>
      </c>
      <c r="H98" t="s">
        <v>67</v>
      </c>
      <c r="I98">
        <f>ROUND(ROUND(879,4),7)</f>
        <v>879</v>
      </c>
      <c r="J98">
        <v>0</v>
      </c>
      <c r="K98">
        <f>ROUND(ROUND(879,4),7)</f>
        <v>879</v>
      </c>
      <c r="O98">
        <f t="shared" si="109"/>
        <v>5678.34</v>
      </c>
      <c r="P98">
        <f t="shared" si="110"/>
        <v>5678.34</v>
      </c>
      <c r="Q98">
        <f t="shared" si="111"/>
        <v>0</v>
      </c>
      <c r="R98">
        <f t="shared" si="112"/>
        <v>0</v>
      </c>
      <c r="S98">
        <f t="shared" si="113"/>
        <v>0</v>
      </c>
      <c r="T98">
        <f t="shared" si="114"/>
        <v>0</v>
      </c>
      <c r="U98">
        <f t="shared" si="115"/>
        <v>0</v>
      </c>
      <c r="V98">
        <f t="shared" si="116"/>
        <v>0</v>
      </c>
      <c r="W98">
        <f t="shared" si="117"/>
        <v>0</v>
      </c>
      <c r="X98">
        <f t="shared" si="118"/>
        <v>0</v>
      </c>
      <c r="Y98">
        <f t="shared" si="119"/>
        <v>0</v>
      </c>
      <c r="AA98">
        <v>224801557</v>
      </c>
      <c r="AB98">
        <f t="shared" si="120"/>
        <v>6.46</v>
      </c>
      <c r="AC98">
        <f t="shared" si="121"/>
        <v>6.46</v>
      </c>
      <c r="AD98">
        <f t="shared" si="122"/>
        <v>0</v>
      </c>
      <c r="AE98">
        <f t="shared" si="123"/>
        <v>0</v>
      </c>
      <c r="AF98">
        <f t="shared" si="151"/>
        <v>0</v>
      </c>
      <c r="AG98">
        <f t="shared" si="124"/>
        <v>0</v>
      </c>
      <c r="AH98">
        <f t="shared" si="152"/>
        <v>0</v>
      </c>
      <c r="AI98">
        <f t="shared" si="125"/>
        <v>0</v>
      </c>
      <c r="AJ98">
        <f t="shared" si="126"/>
        <v>0</v>
      </c>
      <c r="AK98">
        <v>6.46</v>
      </c>
      <c r="AL98">
        <v>6.46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2</v>
      </c>
      <c r="BE98" t="s">
        <v>2</v>
      </c>
      <c r="BF98" t="s">
        <v>2</v>
      </c>
      <c r="BG98" t="s">
        <v>2</v>
      </c>
      <c r="BH98">
        <v>3</v>
      </c>
      <c r="BI98">
        <v>1</v>
      </c>
      <c r="BJ98" t="s">
        <v>165</v>
      </c>
      <c r="BM98">
        <v>500001</v>
      </c>
      <c r="BN98">
        <v>0</v>
      </c>
      <c r="BO98" t="s">
        <v>39</v>
      </c>
      <c r="BP98">
        <v>1</v>
      </c>
      <c r="BQ98">
        <v>8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2</v>
      </c>
      <c r="BZ98">
        <v>0</v>
      </c>
      <c r="CA98">
        <v>0</v>
      </c>
      <c r="CB98" t="s">
        <v>2</v>
      </c>
      <c r="CE98">
        <v>0</v>
      </c>
      <c r="CF98">
        <v>0</v>
      </c>
      <c r="CG98">
        <v>0</v>
      </c>
      <c r="CM98">
        <v>0</v>
      </c>
      <c r="CN98" t="s">
        <v>2</v>
      </c>
      <c r="CO98">
        <v>0</v>
      </c>
      <c r="CP98">
        <f t="shared" si="127"/>
        <v>5678.34</v>
      </c>
      <c r="CQ98">
        <f t="shared" si="128"/>
        <v>6.46</v>
      </c>
      <c r="CR98">
        <f t="shared" si="129"/>
        <v>0</v>
      </c>
      <c r="CS98">
        <f t="shared" si="130"/>
        <v>0</v>
      </c>
      <c r="CT98">
        <f t="shared" si="131"/>
        <v>0</v>
      </c>
      <c r="CU98">
        <f t="shared" si="132"/>
        <v>0</v>
      </c>
      <c r="CV98">
        <f t="shared" si="133"/>
        <v>0</v>
      </c>
      <c r="CW98">
        <f t="shared" si="134"/>
        <v>0</v>
      </c>
      <c r="CX98">
        <f t="shared" si="135"/>
        <v>0</v>
      </c>
      <c r="CY98">
        <f t="shared" si="136"/>
        <v>0</v>
      </c>
      <c r="CZ98">
        <f t="shared" si="137"/>
        <v>0</v>
      </c>
      <c r="DC98" t="s">
        <v>2</v>
      </c>
      <c r="DD98" t="s">
        <v>2</v>
      </c>
      <c r="DE98" t="s">
        <v>2</v>
      </c>
      <c r="DF98" t="s">
        <v>2</v>
      </c>
      <c r="DG98" t="s">
        <v>2</v>
      </c>
      <c r="DH98" t="s">
        <v>2</v>
      </c>
      <c r="DI98" t="s">
        <v>2</v>
      </c>
      <c r="DJ98" t="s">
        <v>2</v>
      </c>
      <c r="DK98" t="s">
        <v>2</v>
      </c>
      <c r="DL98" t="s">
        <v>2</v>
      </c>
      <c r="DM98" t="s">
        <v>2</v>
      </c>
      <c r="DN98">
        <v>0</v>
      </c>
      <c r="DO98">
        <v>0</v>
      </c>
      <c r="DP98">
        <v>1</v>
      </c>
      <c r="DQ98">
        <v>1</v>
      </c>
      <c r="DU98">
        <v>1005</v>
      </c>
      <c r="DV98" t="s">
        <v>67</v>
      </c>
      <c r="DW98" t="s">
        <v>67</v>
      </c>
      <c r="DX98">
        <v>1</v>
      </c>
      <c r="DZ98" t="s">
        <v>2</v>
      </c>
      <c r="EA98" t="s">
        <v>2</v>
      </c>
      <c r="EB98" t="s">
        <v>2</v>
      </c>
      <c r="EC98" t="s">
        <v>2</v>
      </c>
      <c r="ED98" t="s">
        <v>2</v>
      </c>
      <c r="EE98">
        <v>224644514</v>
      </c>
      <c r="EF98">
        <v>8</v>
      </c>
      <c r="EG98" t="s">
        <v>36</v>
      </c>
      <c r="EH98">
        <v>0</v>
      </c>
      <c r="EI98" t="s">
        <v>2</v>
      </c>
      <c r="EJ98">
        <v>1</v>
      </c>
      <c r="EK98">
        <v>500001</v>
      </c>
      <c r="EL98" t="s">
        <v>37</v>
      </c>
      <c r="EM98" t="s">
        <v>38</v>
      </c>
      <c r="EN98" t="s">
        <v>2</v>
      </c>
      <c r="EO98" t="s">
        <v>2</v>
      </c>
      <c r="EQ98">
        <v>0</v>
      </c>
      <c r="ER98">
        <v>6.46</v>
      </c>
      <c r="ES98">
        <v>6.46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FQ98">
        <v>0</v>
      </c>
      <c r="FR98">
        <f t="shared" si="138"/>
        <v>0</v>
      </c>
      <c r="FS98">
        <v>0</v>
      </c>
      <c r="FX98">
        <v>0</v>
      </c>
      <c r="FY98">
        <v>0</v>
      </c>
      <c r="GA98" t="s">
        <v>2</v>
      </c>
      <c r="GD98">
        <v>1</v>
      </c>
      <c r="GF98">
        <v>1866571567</v>
      </c>
      <c r="GG98">
        <v>2</v>
      </c>
      <c r="GH98">
        <v>1</v>
      </c>
      <c r="GI98">
        <v>4</v>
      </c>
      <c r="GJ98">
        <v>0</v>
      </c>
      <c r="GK98">
        <v>0</v>
      </c>
      <c r="GL98">
        <f t="shared" si="139"/>
        <v>0</v>
      </c>
      <c r="GM98">
        <f t="shared" si="140"/>
        <v>5678.34</v>
      </c>
      <c r="GN98">
        <f t="shared" si="141"/>
        <v>5678.34</v>
      </c>
      <c r="GO98">
        <f t="shared" si="142"/>
        <v>0</v>
      </c>
      <c r="GP98">
        <f t="shared" si="143"/>
        <v>0</v>
      </c>
      <c r="GR98">
        <v>0</v>
      </c>
      <c r="GS98">
        <v>3</v>
      </c>
      <c r="GT98">
        <v>0</v>
      </c>
      <c r="GU98" t="s">
        <v>2</v>
      </c>
      <c r="GV98">
        <f t="shared" si="144"/>
        <v>0</v>
      </c>
      <c r="GW98">
        <v>1</v>
      </c>
      <c r="GX98">
        <f t="shared" si="145"/>
        <v>0</v>
      </c>
      <c r="HA98">
        <v>0</v>
      </c>
      <c r="HB98">
        <v>0</v>
      </c>
      <c r="HC98">
        <f t="shared" si="146"/>
        <v>0</v>
      </c>
      <c r="HE98" t="s">
        <v>2</v>
      </c>
      <c r="HF98" t="s">
        <v>2</v>
      </c>
      <c r="HI98">
        <f t="shared" si="147"/>
        <v>0</v>
      </c>
      <c r="HJ98">
        <f t="shared" si="148"/>
        <v>0</v>
      </c>
      <c r="HK98">
        <f t="shared" si="149"/>
        <v>0</v>
      </c>
      <c r="HL98">
        <f t="shared" si="150"/>
        <v>0</v>
      </c>
      <c r="HM98" t="s">
        <v>2</v>
      </c>
      <c r="HN98" t="s">
        <v>2</v>
      </c>
      <c r="HO98" t="s">
        <v>2</v>
      </c>
      <c r="HP98" t="s">
        <v>2</v>
      </c>
      <c r="HQ98" t="s">
        <v>2</v>
      </c>
      <c r="IK98">
        <v>0</v>
      </c>
    </row>
    <row r="99" spans="1:255" x14ac:dyDescent="0.2">
      <c r="A99" s="2">
        <v>17</v>
      </c>
      <c r="B99" s="2">
        <v>1</v>
      </c>
      <c r="C99" s="2"/>
      <c r="D99" s="2"/>
      <c r="E99" s="2" t="s">
        <v>166</v>
      </c>
      <c r="F99" s="2" t="s">
        <v>167</v>
      </c>
      <c r="G99" s="2" t="s">
        <v>168</v>
      </c>
      <c r="H99" s="2" t="s">
        <v>67</v>
      </c>
      <c r="I99" s="2">
        <f>ROUND(ROUND(879,4),7)</f>
        <v>879</v>
      </c>
      <c r="J99" s="2">
        <v>0</v>
      </c>
      <c r="K99" s="2">
        <f>ROUND(ROUND(879,4),7)</f>
        <v>879</v>
      </c>
      <c r="L99" s="2"/>
      <c r="M99" s="2"/>
      <c r="N99" s="2"/>
      <c r="O99" s="2">
        <f t="shared" si="109"/>
        <v>55631.91</v>
      </c>
      <c r="P99" s="2">
        <f t="shared" si="110"/>
        <v>55631.91</v>
      </c>
      <c r="Q99" s="2">
        <f t="shared" si="111"/>
        <v>0</v>
      </c>
      <c r="R99" s="2">
        <f t="shared" si="112"/>
        <v>0</v>
      </c>
      <c r="S99" s="2">
        <f t="shared" si="113"/>
        <v>0</v>
      </c>
      <c r="T99" s="2">
        <f t="shared" si="114"/>
        <v>0</v>
      </c>
      <c r="U99" s="2">
        <f t="shared" si="115"/>
        <v>0</v>
      </c>
      <c r="V99" s="2">
        <f t="shared" si="116"/>
        <v>0</v>
      </c>
      <c r="W99" s="2">
        <f t="shared" si="117"/>
        <v>0</v>
      </c>
      <c r="X99" s="2">
        <f t="shared" si="118"/>
        <v>0</v>
      </c>
      <c r="Y99" s="2">
        <f t="shared" si="119"/>
        <v>0</v>
      </c>
      <c r="Z99" s="2"/>
      <c r="AA99" s="2">
        <v>224801565</v>
      </c>
      <c r="AB99" s="2">
        <f t="shared" si="120"/>
        <v>63.29</v>
      </c>
      <c r="AC99" s="2">
        <f t="shared" si="121"/>
        <v>63.29</v>
      </c>
      <c r="AD99" s="2">
        <f t="shared" si="122"/>
        <v>0</v>
      </c>
      <c r="AE99" s="2">
        <f t="shared" si="123"/>
        <v>0</v>
      </c>
      <c r="AF99" s="2">
        <f t="shared" si="151"/>
        <v>0</v>
      </c>
      <c r="AG99" s="2">
        <f t="shared" si="124"/>
        <v>0</v>
      </c>
      <c r="AH99" s="2">
        <f t="shared" si="152"/>
        <v>0</v>
      </c>
      <c r="AI99" s="2">
        <f t="shared" si="125"/>
        <v>0</v>
      </c>
      <c r="AJ99" s="2">
        <f t="shared" si="126"/>
        <v>0</v>
      </c>
      <c r="AK99" s="2">
        <v>63.29</v>
      </c>
      <c r="AL99" s="2">
        <v>63.29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1</v>
      </c>
      <c r="AW99" s="2">
        <v>1</v>
      </c>
      <c r="AX99" s="2"/>
      <c r="AY99" s="2"/>
      <c r="AZ99" s="2">
        <v>1</v>
      </c>
      <c r="BA99" s="2">
        <v>1</v>
      </c>
      <c r="BB99" s="2">
        <v>1</v>
      </c>
      <c r="BC99" s="2">
        <v>1</v>
      </c>
      <c r="BD99" s="2" t="s">
        <v>2</v>
      </c>
      <c r="BE99" s="2" t="s">
        <v>2</v>
      </c>
      <c r="BF99" s="2" t="s">
        <v>2</v>
      </c>
      <c r="BG99" s="2" t="s">
        <v>2</v>
      </c>
      <c r="BH99" s="2">
        <v>3</v>
      </c>
      <c r="BI99" s="2">
        <v>1</v>
      </c>
      <c r="BJ99" s="2" t="s">
        <v>169</v>
      </c>
      <c r="BK99" s="2"/>
      <c r="BL99" s="2"/>
      <c r="BM99" s="2">
        <v>500001</v>
      </c>
      <c r="BN99" s="2">
        <v>0</v>
      </c>
      <c r="BO99" s="2" t="s">
        <v>2</v>
      </c>
      <c r="BP99" s="2">
        <v>0</v>
      </c>
      <c r="BQ99" s="2">
        <v>8</v>
      </c>
      <c r="BR99" s="2">
        <v>0</v>
      </c>
      <c r="BS99" s="2">
        <v>1</v>
      </c>
      <c r="BT99" s="2">
        <v>1</v>
      </c>
      <c r="BU99" s="2">
        <v>1</v>
      </c>
      <c r="BV99" s="2">
        <v>1</v>
      </c>
      <c r="BW99" s="2">
        <v>1</v>
      </c>
      <c r="BX99" s="2">
        <v>1</v>
      </c>
      <c r="BY99" s="2" t="s">
        <v>2</v>
      </c>
      <c r="BZ99" s="2">
        <v>0</v>
      </c>
      <c r="CA99" s="2">
        <v>0</v>
      </c>
      <c r="CB99" s="2" t="s">
        <v>2</v>
      </c>
      <c r="CC99" s="2"/>
      <c r="CD99" s="2"/>
      <c r="CE99" s="2">
        <v>0</v>
      </c>
      <c r="CF99" s="2">
        <v>0</v>
      </c>
      <c r="CG99" s="2">
        <v>0</v>
      </c>
      <c r="CH99" s="2"/>
      <c r="CI99" s="2"/>
      <c r="CJ99" s="2"/>
      <c r="CK99" s="2"/>
      <c r="CL99" s="2"/>
      <c r="CM99" s="2">
        <v>0</v>
      </c>
      <c r="CN99" s="2" t="s">
        <v>2</v>
      </c>
      <c r="CO99" s="2">
        <v>0</v>
      </c>
      <c r="CP99" s="2">
        <f t="shared" si="127"/>
        <v>55631.91</v>
      </c>
      <c r="CQ99" s="2">
        <f t="shared" si="128"/>
        <v>63.29</v>
      </c>
      <c r="CR99" s="2">
        <f t="shared" si="129"/>
        <v>0</v>
      </c>
      <c r="CS99" s="2">
        <f t="shared" si="130"/>
        <v>0</v>
      </c>
      <c r="CT99" s="2">
        <f t="shared" si="131"/>
        <v>0</v>
      </c>
      <c r="CU99" s="2">
        <f t="shared" si="132"/>
        <v>0</v>
      </c>
      <c r="CV99" s="2">
        <f t="shared" si="133"/>
        <v>0</v>
      </c>
      <c r="CW99" s="2">
        <f t="shared" si="134"/>
        <v>0</v>
      </c>
      <c r="CX99" s="2">
        <f t="shared" si="135"/>
        <v>0</v>
      </c>
      <c r="CY99" s="2">
        <f t="shared" si="136"/>
        <v>0</v>
      </c>
      <c r="CZ99" s="2">
        <f t="shared" si="137"/>
        <v>0</v>
      </c>
      <c r="DA99" s="2"/>
      <c r="DB99" s="2"/>
      <c r="DC99" s="2" t="s">
        <v>2</v>
      </c>
      <c r="DD99" s="2" t="s">
        <v>2</v>
      </c>
      <c r="DE99" s="2" t="s">
        <v>2</v>
      </c>
      <c r="DF99" s="2" t="s">
        <v>2</v>
      </c>
      <c r="DG99" s="2" t="s">
        <v>2</v>
      </c>
      <c r="DH99" s="2" t="s">
        <v>2</v>
      </c>
      <c r="DI99" s="2" t="s">
        <v>2</v>
      </c>
      <c r="DJ99" s="2" t="s">
        <v>2</v>
      </c>
      <c r="DK99" s="2" t="s">
        <v>2</v>
      </c>
      <c r="DL99" s="2" t="s">
        <v>2</v>
      </c>
      <c r="DM99" s="2" t="s">
        <v>2</v>
      </c>
      <c r="DN99" s="2">
        <v>0</v>
      </c>
      <c r="DO99" s="2">
        <v>0</v>
      </c>
      <c r="DP99" s="2">
        <v>1</v>
      </c>
      <c r="DQ99" s="2">
        <v>1</v>
      </c>
      <c r="DR99" s="2"/>
      <c r="DS99" s="2"/>
      <c r="DT99" s="2"/>
      <c r="DU99" s="2">
        <v>1005</v>
      </c>
      <c r="DV99" s="2" t="s">
        <v>67</v>
      </c>
      <c r="DW99" s="2" t="s">
        <v>67</v>
      </c>
      <c r="DX99" s="2">
        <v>1</v>
      </c>
      <c r="DY99" s="2"/>
      <c r="DZ99" s="2" t="s">
        <v>2</v>
      </c>
      <c r="EA99" s="2" t="s">
        <v>2</v>
      </c>
      <c r="EB99" s="2" t="s">
        <v>2</v>
      </c>
      <c r="EC99" s="2" t="s">
        <v>2</v>
      </c>
      <c r="ED99" s="2" t="s">
        <v>2</v>
      </c>
      <c r="EE99" s="2">
        <v>224644514</v>
      </c>
      <c r="EF99" s="2">
        <v>8</v>
      </c>
      <c r="EG99" s="2" t="s">
        <v>36</v>
      </c>
      <c r="EH99" s="2">
        <v>0</v>
      </c>
      <c r="EI99" s="2" t="s">
        <v>2</v>
      </c>
      <c r="EJ99" s="2">
        <v>1</v>
      </c>
      <c r="EK99" s="2">
        <v>500001</v>
      </c>
      <c r="EL99" s="2" t="s">
        <v>37</v>
      </c>
      <c r="EM99" s="2" t="s">
        <v>38</v>
      </c>
      <c r="EN99" s="2" t="s">
        <v>2</v>
      </c>
      <c r="EO99" s="2" t="s">
        <v>2</v>
      </c>
      <c r="EP99" s="2"/>
      <c r="EQ99" s="2">
        <v>0</v>
      </c>
      <c r="ER99" s="2">
        <v>63.29</v>
      </c>
      <c r="ES99" s="2">
        <v>63.29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>
        <v>0</v>
      </c>
      <c r="FR99" s="2">
        <f t="shared" si="138"/>
        <v>0</v>
      </c>
      <c r="FS99" s="2">
        <v>0</v>
      </c>
      <c r="FT99" s="2"/>
      <c r="FU99" s="2"/>
      <c r="FV99" s="2"/>
      <c r="FW99" s="2"/>
      <c r="FX99" s="2">
        <v>0</v>
      </c>
      <c r="FY99" s="2">
        <v>0</v>
      </c>
      <c r="FZ99" s="2"/>
      <c r="GA99" s="2" t="s">
        <v>2</v>
      </c>
      <c r="GB99" s="2"/>
      <c r="GC99" s="2"/>
      <c r="GD99" s="2">
        <v>1</v>
      </c>
      <c r="GE99" s="2"/>
      <c r="GF99" s="2">
        <v>1731117400</v>
      </c>
      <c r="GG99" s="2">
        <v>2</v>
      </c>
      <c r="GH99" s="2">
        <v>1</v>
      </c>
      <c r="GI99" s="2">
        <v>4</v>
      </c>
      <c r="GJ99" s="2">
        <v>0</v>
      </c>
      <c r="GK99" s="2">
        <v>0</v>
      </c>
      <c r="GL99" s="2">
        <f t="shared" si="139"/>
        <v>0</v>
      </c>
      <c r="GM99" s="2">
        <f t="shared" si="140"/>
        <v>55631.91</v>
      </c>
      <c r="GN99" s="2">
        <f t="shared" si="141"/>
        <v>55631.91</v>
      </c>
      <c r="GO99" s="2">
        <f t="shared" si="142"/>
        <v>0</v>
      </c>
      <c r="GP99" s="2">
        <f t="shared" si="143"/>
        <v>0</v>
      </c>
      <c r="GQ99" s="2"/>
      <c r="GR99" s="2">
        <v>0</v>
      </c>
      <c r="GS99" s="2">
        <v>3</v>
      </c>
      <c r="GT99" s="2">
        <v>0</v>
      </c>
      <c r="GU99" s="2" t="s">
        <v>2</v>
      </c>
      <c r="GV99" s="2">
        <f t="shared" si="144"/>
        <v>0</v>
      </c>
      <c r="GW99" s="2">
        <v>1</v>
      </c>
      <c r="GX99" s="2">
        <f t="shared" si="145"/>
        <v>0</v>
      </c>
      <c r="GY99" s="2"/>
      <c r="GZ99" s="2"/>
      <c r="HA99" s="2">
        <v>0</v>
      </c>
      <c r="HB99" s="2">
        <v>0</v>
      </c>
      <c r="HC99" s="2">
        <f t="shared" si="146"/>
        <v>0</v>
      </c>
      <c r="HD99" s="2"/>
      <c r="HE99" s="2" t="s">
        <v>2</v>
      </c>
      <c r="HF99" s="2" t="s">
        <v>2</v>
      </c>
      <c r="HG99" s="2"/>
      <c r="HH99" s="2"/>
      <c r="HI99" s="2">
        <f t="shared" si="147"/>
        <v>0</v>
      </c>
      <c r="HJ99" s="2">
        <f t="shared" si="148"/>
        <v>0</v>
      </c>
      <c r="HK99" s="2">
        <f t="shared" si="149"/>
        <v>0</v>
      </c>
      <c r="HL99" s="2">
        <f t="shared" si="150"/>
        <v>0</v>
      </c>
      <c r="HM99" s="2" t="s">
        <v>2</v>
      </c>
      <c r="HN99" s="2" t="s">
        <v>2</v>
      </c>
      <c r="HO99" s="2" t="s">
        <v>2</v>
      </c>
      <c r="HP99" s="2" t="s">
        <v>2</v>
      </c>
      <c r="HQ99" s="2" t="s">
        <v>2</v>
      </c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>
        <v>0</v>
      </c>
      <c r="IL99" s="2"/>
      <c r="IM99" s="2"/>
      <c r="IN99" s="2"/>
      <c r="IO99" s="2"/>
      <c r="IP99" s="2"/>
      <c r="IQ99" s="2"/>
      <c r="IR99" s="2"/>
      <c r="IS99" s="2"/>
      <c r="IT99" s="2"/>
      <c r="IU99" s="2"/>
    </row>
    <row r="100" spans="1:255" x14ac:dyDescent="0.2">
      <c r="A100">
        <v>17</v>
      </c>
      <c r="B100">
        <v>1</v>
      </c>
      <c r="E100" t="s">
        <v>166</v>
      </c>
      <c r="F100" t="s">
        <v>167</v>
      </c>
      <c r="G100" t="s">
        <v>168</v>
      </c>
      <c r="H100" t="s">
        <v>67</v>
      </c>
      <c r="I100">
        <f>ROUND(ROUND(879,4),7)</f>
        <v>879</v>
      </c>
      <c r="J100">
        <v>0</v>
      </c>
      <c r="K100">
        <f>ROUND(ROUND(879,4),7)</f>
        <v>879</v>
      </c>
      <c r="O100">
        <f t="shared" si="109"/>
        <v>55631.91</v>
      </c>
      <c r="P100">
        <f t="shared" si="110"/>
        <v>55631.91</v>
      </c>
      <c r="Q100">
        <f t="shared" si="111"/>
        <v>0</v>
      </c>
      <c r="R100">
        <f t="shared" si="112"/>
        <v>0</v>
      </c>
      <c r="S100">
        <f t="shared" si="113"/>
        <v>0</v>
      </c>
      <c r="T100">
        <f t="shared" si="114"/>
        <v>0</v>
      </c>
      <c r="U100">
        <f t="shared" si="115"/>
        <v>0</v>
      </c>
      <c r="V100">
        <f t="shared" si="116"/>
        <v>0</v>
      </c>
      <c r="W100">
        <f t="shared" si="117"/>
        <v>0</v>
      </c>
      <c r="X100">
        <f t="shared" si="118"/>
        <v>0</v>
      </c>
      <c r="Y100">
        <f t="shared" si="119"/>
        <v>0</v>
      </c>
      <c r="AA100">
        <v>224801557</v>
      </c>
      <c r="AB100">
        <f t="shared" si="120"/>
        <v>63.29</v>
      </c>
      <c r="AC100">
        <f t="shared" si="121"/>
        <v>63.29</v>
      </c>
      <c r="AD100">
        <f t="shared" si="122"/>
        <v>0</v>
      </c>
      <c r="AE100">
        <f t="shared" si="123"/>
        <v>0</v>
      </c>
      <c r="AF100">
        <f t="shared" si="151"/>
        <v>0</v>
      </c>
      <c r="AG100">
        <f t="shared" si="124"/>
        <v>0</v>
      </c>
      <c r="AH100">
        <f t="shared" si="152"/>
        <v>0</v>
      </c>
      <c r="AI100">
        <f t="shared" si="125"/>
        <v>0</v>
      </c>
      <c r="AJ100">
        <f t="shared" si="126"/>
        <v>0</v>
      </c>
      <c r="AK100">
        <v>63.29</v>
      </c>
      <c r="AL100">
        <v>63.29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2</v>
      </c>
      <c r="BE100" t="s">
        <v>2</v>
      </c>
      <c r="BF100" t="s">
        <v>2</v>
      </c>
      <c r="BG100" t="s">
        <v>2</v>
      </c>
      <c r="BH100">
        <v>3</v>
      </c>
      <c r="BI100">
        <v>1</v>
      </c>
      <c r="BJ100" t="s">
        <v>169</v>
      </c>
      <c r="BM100">
        <v>500001</v>
      </c>
      <c r="BN100">
        <v>0</v>
      </c>
      <c r="BO100" t="s">
        <v>39</v>
      </c>
      <c r="BP100">
        <v>1</v>
      </c>
      <c r="BQ100">
        <v>8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2</v>
      </c>
      <c r="BZ100">
        <v>0</v>
      </c>
      <c r="CA100">
        <v>0</v>
      </c>
      <c r="CB100" t="s">
        <v>2</v>
      </c>
      <c r="CE100">
        <v>0</v>
      </c>
      <c r="CF100">
        <v>0</v>
      </c>
      <c r="CG100">
        <v>0</v>
      </c>
      <c r="CM100">
        <v>0</v>
      </c>
      <c r="CN100" t="s">
        <v>2</v>
      </c>
      <c r="CO100">
        <v>0</v>
      </c>
      <c r="CP100">
        <f t="shared" si="127"/>
        <v>55631.91</v>
      </c>
      <c r="CQ100">
        <f t="shared" si="128"/>
        <v>63.29</v>
      </c>
      <c r="CR100">
        <f t="shared" si="129"/>
        <v>0</v>
      </c>
      <c r="CS100">
        <f t="shared" si="130"/>
        <v>0</v>
      </c>
      <c r="CT100">
        <f t="shared" si="131"/>
        <v>0</v>
      </c>
      <c r="CU100">
        <f t="shared" si="132"/>
        <v>0</v>
      </c>
      <c r="CV100">
        <f t="shared" si="133"/>
        <v>0</v>
      </c>
      <c r="CW100">
        <f t="shared" si="134"/>
        <v>0</v>
      </c>
      <c r="CX100">
        <f t="shared" si="135"/>
        <v>0</v>
      </c>
      <c r="CY100">
        <f t="shared" si="136"/>
        <v>0</v>
      </c>
      <c r="CZ100">
        <f t="shared" si="137"/>
        <v>0</v>
      </c>
      <c r="DC100" t="s">
        <v>2</v>
      </c>
      <c r="DD100" t="s">
        <v>2</v>
      </c>
      <c r="DE100" t="s">
        <v>2</v>
      </c>
      <c r="DF100" t="s">
        <v>2</v>
      </c>
      <c r="DG100" t="s">
        <v>2</v>
      </c>
      <c r="DH100" t="s">
        <v>2</v>
      </c>
      <c r="DI100" t="s">
        <v>2</v>
      </c>
      <c r="DJ100" t="s">
        <v>2</v>
      </c>
      <c r="DK100" t="s">
        <v>2</v>
      </c>
      <c r="DL100" t="s">
        <v>2</v>
      </c>
      <c r="DM100" t="s">
        <v>2</v>
      </c>
      <c r="DN100">
        <v>0</v>
      </c>
      <c r="DO100">
        <v>0</v>
      </c>
      <c r="DP100">
        <v>1</v>
      </c>
      <c r="DQ100">
        <v>1</v>
      </c>
      <c r="DU100">
        <v>1005</v>
      </c>
      <c r="DV100" t="s">
        <v>67</v>
      </c>
      <c r="DW100" t="s">
        <v>67</v>
      </c>
      <c r="DX100">
        <v>1</v>
      </c>
      <c r="DZ100" t="s">
        <v>2</v>
      </c>
      <c r="EA100" t="s">
        <v>2</v>
      </c>
      <c r="EB100" t="s">
        <v>2</v>
      </c>
      <c r="EC100" t="s">
        <v>2</v>
      </c>
      <c r="ED100" t="s">
        <v>2</v>
      </c>
      <c r="EE100">
        <v>224644514</v>
      </c>
      <c r="EF100">
        <v>8</v>
      </c>
      <c r="EG100" t="s">
        <v>36</v>
      </c>
      <c r="EH100">
        <v>0</v>
      </c>
      <c r="EI100" t="s">
        <v>2</v>
      </c>
      <c r="EJ100">
        <v>1</v>
      </c>
      <c r="EK100">
        <v>500001</v>
      </c>
      <c r="EL100" t="s">
        <v>37</v>
      </c>
      <c r="EM100" t="s">
        <v>38</v>
      </c>
      <c r="EN100" t="s">
        <v>2</v>
      </c>
      <c r="EO100" t="s">
        <v>2</v>
      </c>
      <c r="EQ100">
        <v>0</v>
      </c>
      <c r="ER100">
        <v>63.29</v>
      </c>
      <c r="ES100">
        <v>63.29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FQ100">
        <v>0</v>
      </c>
      <c r="FR100">
        <f t="shared" si="138"/>
        <v>0</v>
      </c>
      <c r="FS100">
        <v>0</v>
      </c>
      <c r="FX100">
        <v>0</v>
      </c>
      <c r="FY100">
        <v>0</v>
      </c>
      <c r="GA100" t="s">
        <v>2</v>
      </c>
      <c r="GD100">
        <v>1</v>
      </c>
      <c r="GF100">
        <v>1731117400</v>
      </c>
      <c r="GG100">
        <v>2</v>
      </c>
      <c r="GH100">
        <v>1</v>
      </c>
      <c r="GI100">
        <v>4</v>
      </c>
      <c r="GJ100">
        <v>0</v>
      </c>
      <c r="GK100">
        <v>0</v>
      </c>
      <c r="GL100">
        <f t="shared" si="139"/>
        <v>0</v>
      </c>
      <c r="GM100">
        <f t="shared" si="140"/>
        <v>55631.91</v>
      </c>
      <c r="GN100">
        <f t="shared" si="141"/>
        <v>55631.91</v>
      </c>
      <c r="GO100">
        <f t="shared" si="142"/>
        <v>0</v>
      </c>
      <c r="GP100">
        <f t="shared" si="143"/>
        <v>0</v>
      </c>
      <c r="GR100">
        <v>0</v>
      </c>
      <c r="GS100">
        <v>3</v>
      </c>
      <c r="GT100">
        <v>0</v>
      </c>
      <c r="GU100" t="s">
        <v>2</v>
      </c>
      <c r="GV100">
        <f t="shared" si="144"/>
        <v>0</v>
      </c>
      <c r="GW100">
        <v>1</v>
      </c>
      <c r="GX100">
        <f t="shared" si="145"/>
        <v>0</v>
      </c>
      <c r="HA100">
        <v>0</v>
      </c>
      <c r="HB100">
        <v>0</v>
      </c>
      <c r="HC100">
        <f t="shared" si="146"/>
        <v>0</v>
      </c>
      <c r="HE100" t="s">
        <v>2</v>
      </c>
      <c r="HF100" t="s">
        <v>2</v>
      </c>
      <c r="HI100">
        <f t="shared" si="147"/>
        <v>0</v>
      </c>
      <c r="HJ100">
        <f t="shared" si="148"/>
        <v>0</v>
      </c>
      <c r="HK100">
        <f t="shared" si="149"/>
        <v>0</v>
      </c>
      <c r="HL100">
        <f t="shared" si="150"/>
        <v>0</v>
      </c>
      <c r="HM100" t="s">
        <v>2</v>
      </c>
      <c r="HN100" t="s">
        <v>2</v>
      </c>
      <c r="HO100" t="s">
        <v>2</v>
      </c>
      <c r="HP100" t="s">
        <v>2</v>
      </c>
      <c r="HQ100" t="s">
        <v>2</v>
      </c>
      <c r="IK100">
        <v>0</v>
      </c>
    </row>
    <row r="101" spans="1:255" x14ac:dyDescent="0.2">
      <c r="A101" s="2">
        <v>17</v>
      </c>
      <c r="B101" s="2">
        <v>1</v>
      </c>
      <c r="C101" s="2"/>
      <c r="D101" s="2"/>
      <c r="E101" s="2" t="s">
        <v>170</v>
      </c>
      <c r="F101" s="2" t="s">
        <v>171</v>
      </c>
      <c r="G101" s="2" t="s">
        <v>172</v>
      </c>
      <c r="H101" s="2" t="s">
        <v>34</v>
      </c>
      <c r="I101" s="2">
        <f>ROUND(ROUND(1.23,4),7)</f>
        <v>1.23</v>
      </c>
      <c r="J101" s="2">
        <v>0</v>
      </c>
      <c r="K101" s="2">
        <f>ROUND(ROUND(1.23,4),7)</f>
        <v>1.23</v>
      </c>
      <c r="L101" s="2"/>
      <c r="M101" s="2"/>
      <c r="N101" s="2"/>
      <c r="O101" s="2">
        <f t="shared" si="109"/>
        <v>37.39</v>
      </c>
      <c r="P101" s="2">
        <f t="shared" si="110"/>
        <v>37.39</v>
      </c>
      <c r="Q101" s="2">
        <f t="shared" si="111"/>
        <v>0</v>
      </c>
      <c r="R101" s="2">
        <f t="shared" si="112"/>
        <v>0</v>
      </c>
      <c r="S101" s="2">
        <f t="shared" si="113"/>
        <v>0</v>
      </c>
      <c r="T101" s="2">
        <f t="shared" si="114"/>
        <v>0</v>
      </c>
      <c r="U101" s="2">
        <f t="shared" si="115"/>
        <v>0</v>
      </c>
      <c r="V101" s="2">
        <f t="shared" si="116"/>
        <v>0</v>
      </c>
      <c r="W101" s="2">
        <f t="shared" si="117"/>
        <v>0</v>
      </c>
      <c r="X101" s="2">
        <f t="shared" si="118"/>
        <v>0</v>
      </c>
      <c r="Y101" s="2">
        <f t="shared" si="119"/>
        <v>0</v>
      </c>
      <c r="Z101" s="2"/>
      <c r="AA101" s="2">
        <v>224801565</v>
      </c>
      <c r="AB101" s="2">
        <f t="shared" si="120"/>
        <v>30.4</v>
      </c>
      <c r="AC101" s="2">
        <f t="shared" si="121"/>
        <v>30.4</v>
      </c>
      <c r="AD101" s="2">
        <f t="shared" si="122"/>
        <v>0</v>
      </c>
      <c r="AE101" s="2">
        <f t="shared" si="123"/>
        <v>0</v>
      </c>
      <c r="AF101" s="2">
        <f t="shared" si="151"/>
        <v>0</v>
      </c>
      <c r="AG101" s="2">
        <f t="shared" si="124"/>
        <v>0</v>
      </c>
      <c r="AH101" s="2">
        <f t="shared" si="152"/>
        <v>0</v>
      </c>
      <c r="AI101" s="2">
        <f t="shared" si="125"/>
        <v>0</v>
      </c>
      <c r="AJ101" s="2">
        <f t="shared" si="126"/>
        <v>0</v>
      </c>
      <c r="AK101" s="2">
        <v>30.4</v>
      </c>
      <c r="AL101" s="2">
        <v>30.4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</v>
      </c>
      <c r="AW101" s="2">
        <v>1</v>
      </c>
      <c r="AX101" s="2"/>
      <c r="AY101" s="2"/>
      <c r="AZ101" s="2">
        <v>1</v>
      </c>
      <c r="BA101" s="2">
        <v>1</v>
      </c>
      <c r="BB101" s="2">
        <v>1</v>
      </c>
      <c r="BC101" s="2">
        <v>1</v>
      </c>
      <c r="BD101" s="2" t="s">
        <v>2</v>
      </c>
      <c r="BE101" s="2" t="s">
        <v>2</v>
      </c>
      <c r="BF101" s="2" t="s">
        <v>2</v>
      </c>
      <c r="BG101" s="2" t="s">
        <v>2</v>
      </c>
      <c r="BH101" s="2">
        <v>3</v>
      </c>
      <c r="BI101" s="2">
        <v>1</v>
      </c>
      <c r="BJ101" s="2" t="s">
        <v>173</v>
      </c>
      <c r="BK101" s="2"/>
      <c r="BL101" s="2"/>
      <c r="BM101" s="2">
        <v>500001</v>
      </c>
      <c r="BN101" s="2">
        <v>0</v>
      </c>
      <c r="BO101" s="2" t="s">
        <v>2</v>
      </c>
      <c r="BP101" s="2">
        <v>0</v>
      </c>
      <c r="BQ101" s="2">
        <v>8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2</v>
      </c>
      <c r="BZ101" s="2">
        <v>0</v>
      </c>
      <c r="CA101" s="2">
        <v>0</v>
      </c>
      <c r="CB101" s="2" t="s">
        <v>2</v>
      </c>
      <c r="CC101" s="2"/>
      <c r="CD101" s="2"/>
      <c r="CE101" s="2">
        <v>0</v>
      </c>
      <c r="CF101" s="2">
        <v>0</v>
      </c>
      <c r="CG101" s="2">
        <v>0</v>
      </c>
      <c r="CH101" s="2"/>
      <c r="CI101" s="2"/>
      <c r="CJ101" s="2"/>
      <c r="CK101" s="2"/>
      <c r="CL101" s="2"/>
      <c r="CM101" s="2">
        <v>0</v>
      </c>
      <c r="CN101" s="2" t="s">
        <v>2</v>
      </c>
      <c r="CO101" s="2">
        <v>0</v>
      </c>
      <c r="CP101" s="2">
        <f t="shared" si="127"/>
        <v>37.39</v>
      </c>
      <c r="CQ101" s="2">
        <f t="shared" si="128"/>
        <v>30.4</v>
      </c>
      <c r="CR101" s="2">
        <f t="shared" si="129"/>
        <v>0</v>
      </c>
      <c r="CS101" s="2">
        <f t="shared" si="130"/>
        <v>0</v>
      </c>
      <c r="CT101" s="2">
        <f t="shared" si="131"/>
        <v>0</v>
      </c>
      <c r="CU101" s="2">
        <f t="shared" si="132"/>
        <v>0</v>
      </c>
      <c r="CV101" s="2">
        <f t="shared" si="133"/>
        <v>0</v>
      </c>
      <c r="CW101" s="2">
        <f t="shared" si="134"/>
        <v>0</v>
      </c>
      <c r="CX101" s="2">
        <f t="shared" si="135"/>
        <v>0</v>
      </c>
      <c r="CY101" s="2">
        <f t="shared" si="136"/>
        <v>0</v>
      </c>
      <c r="CZ101" s="2">
        <f t="shared" si="137"/>
        <v>0</v>
      </c>
      <c r="DA101" s="2"/>
      <c r="DB101" s="2"/>
      <c r="DC101" s="2" t="s">
        <v>2</v>
      </c>
      <c r="DD101" s="2" t="s">
        <v>2</v>
      </c>
      <c r="DE101" s="2" t="s">
        <v>2</v>
      </c>
      <c r="DF101" s="2" t="s">
        <v>2</v>
      </c>
      <c r="DG101" s="2" t="s">
        <v>2</v>
      </c>
      <c r="DH101" s="2" t="s">
        <v>2</v>
      </c>
      <c r="DI101" s="2" t="s">
        <v>2</v>
      </c>
      <c r="DJ101" s="2" t="s">
        <v>2</v>
      </c>
      <c r="DK101" s="2" t="s">
        <v>2</v>
      </c>
      <c r="DL101" s="2" t="s">
        <v>2</v>
      </c>
      <c r="DM101" s="2" t="s">
        <v>2</v>
      </c>
      <c r="DN101" s="2">
        <v>0</v>
      </c>
      <c r="DO101" s="2">
        <v>0</v>
      </c>
      <c r="DP101" s="2">
        <v>1</v>
      </c>
      <c r="DQ101" s="2">
        <v>1</v>
      </c>
      <c r="DR101" s="2"/>
      <c r="DS101" s="2"/>
      <c r="DT101" s="2"/>
      <c r="DU101" s="2">
        <v>1009</v>
      </c>
      <c r="DV101" s="2" t="s">
        <v>34</v>
      </c>
      <c r="DW101" s="2" t="s">
        <v>34</v>
      </c>
      <c r="DX101" s="2">
        <v>1</v>
      </c>
      <c r="DY101" s="2"/>
      <c r="DZ101" s="2" t="s">
        <v>2</v>
      </c>
      <c r="EA101" s="2" t="s">
        <v>2</v>
      </c>
      <c r="EB101" s="2" t="s">
        <v>2</v>
      </c>
      <c r="EC101" s="2" t="s">
        <v>2</v>
      </c>
      <c r="ED101" s="2" t="s">
        <v>2</v>
      </c>
      <c r="EE101" s="2">
        <v>224644514</v>
      </c>
      <c r="EF101" s="2">
        <v>8</v>
      </c>
      <c r="EG101" s="2" t="s">
        <v>36</v>
      </c>
      <c r="EH101" s="2">
        <v>0</v>
      </c>
      <c r="EI101" s="2" t="s">
        <v>2</v>
      </c>
      <c r="EJ101" s="2">
        <v>1</v>
      </c>
      <c r="EK101" s="2">
        <v>500001</v>
      </c>
      <c r="EL101" s="2" t="s">
        <v>37</v>
      </c>
      <c r="EM101" s="2" t="s">
        <v>38</v>
      </c>
      <c r="EN101" s="2" t="s">
        <v>2</v>
      </c>
      <c r="EO101" s="2" t="s">
        <v>2</v>
      </c>
      <c r="EP101" s="2"/>
      <c r="EQ101" s="2">
        <v>0</v>
      </c>
      <c r="ER101" s="2">
        <v>30.4</v>
      </c>
      <c r="ES101" s="2">
        <v>30.4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>
        <v>0</v>
      </c>
      <c r="FR101" s="2">
        <f t="shared" si="138"/>
        <v>0</v>
      </c>
      <c r="FS101" s="2">
        <v>0</v>
      </c>
      <c r="FT101" s="2"/>
      <c r="FU101" s="2"/>
      <c r="FV101" s="2"/>
      <c r="FW101" s="2"/>
      <c r="FX101" s="2">
        <v>0</v>
      </c>
      <c r="FY101" s="2">
        <v>0</v>
      </c>
      <c r="FZ101" s="2"/>
      <c r="GA101" s="2" t="s">
        <v>2</v>
      </c>
      <c r="GB101" s="2"/>
      <c r="GC101" s="2"/>
      <c r="GD101" s="2">
        <v>1</v>
      </c>
      <c r="GE101" s="2"/>
      <c r="GF101" s="2">
        <v>-1726277842</v>
      </c>
      <c r="GG101" s="2">
        <v>2</v>
      </c>
      <c r="GH101" s="2">
        <v>1</v>
      </c>
      <c r="GI101" s="2">
        <v>4</v>
      </c>
      <c r="GJ101" s="2">
        <v>0</v>
      </c>
      <c r="GK101" s="2">
        <v>0</v>
      </c>
      <c r="GL101" s="2">
        <f t="shared" si="139"/>
        <v>0</v>
      </c>
      <c r="GM101" s="2">
        <f t="shared" si="140"/>
        <v>37.39</v>
      </c>
      <c r="GN101" s="2">
        <f t="shared" si="141"/>
        <v>37.39</v>
      </c>
      <c r="GO101" s="2">
        <f t="shared" si="142"/>
        <v>0</v>
      </c>
      <c r="GP101" s="2">
        <f t="shared" si="143"/>
        <v>0</v>
      </c>
      <c r="GQ101" s="2"/>
      <c r="GR101" s="2">
        <v>0</v>
      </c>
      <c r="GS101" s="2">
        <v>3</v>
      </c>
      <c r="GT101" s="2">
        <v>0</v>
      </c>
      <c r="GU101" s="2" t="s">
        <v>2</v>
      </c>
      <c r="GV101" s="2">
        <f t="shared" si="144"/>
        <v>0</v>
      </c>
      <c r="GW101" s="2">
        <v>1</v>
      </c>
      <c r="GX101" s="2">
        <f t="shared" si="145"/>
        <v>0</v>
      </c>
      <c r="GY101" s="2"/>
      <c r="GZ101" s="2"/>
      <c r="HA101" s="2">
        <v>0</v>
      </c>
      <c r="HB101" s="2">
        <v>0</v>
      </c>
      <c r="HC101" s="2">
        <f t="shared" si="146"/>
        <v>0</v>
      </c>
      <c r="HD101" s="2"/>
      <c r="HE101" s="2" t="s">
        <v>2</v>
      </c>
      <c r="HF101" s="2" t="s">
        <v>2</v>
      </c>
      <c r="HG101" s="2"/>
      <c r="HH101" s="2"/>
      <c r="HI101" s="2">
        <f t="shared" si="147"/>
        <v>0</v>
      </c>
      <c r="HJ101" s="2">
        <f t="shared" si="148"/>
        <v>0</v>
      </c>
      <c r="HK101" s="2">
        <f t="shared" si="149"/>
        <v>0</v>
      </c>
      <c r="HL101" s="2">
        <f t="shared" si="150"/>
        <v>0</v>
      </c>
      <c r="HM101" s="2" t="s">
        <v>2</v>
      </c>
      <c r="HN101" s="2" t="s">
        <v>2</v>
      </c>
      <c r="HO101" s="2" t="s">
        <v>2</v>
      </c>
      <c r="HP101" s="2" t="s">
        <v>2</v>
      </c>
      <c r="HQ101" s="2" t="s">
        <v>2</v>
      </c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>
        <v>0</v>
      </c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 spans="1:255" x14ac:dyDescent="0.2">
      <c r="A102">
        <v>17</v>
      </c>
      <c r="B102">
        <v>1</v>
      </c>
      <c r="E102" t="s">
        <v>170</v>
      </c>
      <c r="F102" t="s">
        <v>171</v>
      </c>
      <c r="G102" t="s">
        <v>172</v>
      </c>
      <c r="H102" t="s">
        <v>34</v>
      </c>
      <c r="I102">
        <f>ROUND(ROUND(1.23,4),7)</f>
        <v>1.23</v>
      </c>
      <c r="J102">
        <v>0</v>
      </c>
      <c r="K102">
        <f>ROUND(ROUND(1.23,4),7)</f>
        <v>1.23</v>
      </c>
      <c r="O102">
        <f t="shared" si="109"/>
        <v>37.39</v>
      </c>
      <c r="P102">
        <f t="shared" si="110"/>
        <v>37.39</v>
      </c>
      <c r="Q102">
        <f t="shared" si="111"/>
        <v>0</v>
      </c>
      <c r="R102">
        <f t="shared" si="112"/>
        <v>0</v>
      </c>
      <c r="S102">
        <f t="shared" si="113"/>
        <v>0</v>
      </c>
      <c r="T102">
        <f t="shared" si="114"/>
        <v>0</v>
      </c>
      <c r="U102">
        <f t="shared" si="115"/>
        <v>0</v>
      </c>
      <c r="V102">
        <f t="shared" si="116"/>
        <v>0</v>
      </c>
      <c r="W102">
        <f t="shared" si="117"/>
        <v>0</v>
      </c>
      <c r="X102">
        <f t="shared" si="118"/>
        <v>0</v>
      </c>
      <c r="Y102">
        <f t="shared" si="119"/>
        <v>0</v>
      </c>
      <c r="AA102">
        <v>224801557</v>
      </c>
      <c r="AB102">
        <f t="shared" si="120"/>
        <v>30.4</v>
      </c>
      <c r="AC102">
        <f t="shared" si="121"/>
        <v>30.4</v>
      </c>
      <c r="AD102">
        <f t="shared" si="122"/>
        <v>0</v>
      </c>
      <c r="AE102">
        <f t="shared" si="123"/>
        <v>0</v>
      </c>
      <c r="AF102">
        <f t="shared" si="151"/>
        <v>0</v>
      </c>
      <c r="AG102">
        <f t="shared" si="124"/>
        <v>0</v>
      </c>
      <c r="AH102">
        <f t="shared" si="152"/>
        <v>0</v>
      </c>
      <c r="AI102">
        <f t="shared" si="125"/>
        <v>0</v>
      </c>
      <c r="AJ102">
        <f t="shared" si="126"/>
        <v>0</v>
      </c>
      <c r="AK102">
        <v>30.4</v>
      </c>
      <c r="AL102">
        <v>30.4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2</v>
      </c>
      <c r="BE102" t="s">
        <v>2</v>
      </c>
      <c r="BF102" t="s">
        <v>2</v>
      </c>
      <c r="BG102" t="s">
        <v>2</v>
      </c>
      <c r="BH102">
        <v>3</v>
      </c>
      <c r="BI102">
        <v>1</v>
      </c>
      <c r="BJ102" t="s">
        <v>173</v>
      </c>
      <c r="BM102">
        <v>500001</v>
      </c>
      <c r="BN102">
        <v>0</v>
      </c>
      <c r="BO102" t="s">
        <v>39</v>
      </c>
      <c r="BP102">
        <v>1</v>
      </c>
      <c r="BQ102">
        <v>8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2</v>
      </c>
      <c r="BZ102">
        <v>0</v>
      </c>
      <c r="CA102">
        <v>0</v>
      </c>
      <c r="CB102" t="s">
        <v>2</v>
      </c>
      <c r="CE102">
        <v>0</v>
      </c>
      <c r="CF102">
        <v>0</v>
      </c>
      <c r="CG102">
        <v>0</v>
      </c>
      <c r="CM102">
        <v>0</v>
      </c>
      <c r="CN102" t="s">
        <v>2</v>
      </c>
      <c r="CO102">
        <v>0</v>
      </c>
      <c r="CP102">
        <f t="shared" si="127"/>
        <v>37.39</v>
      </c>
      <c r="CQ102">
        <f t="shared" si="128"/>
        <v>30.4</v>
      </c>
      <c r="CR102">
        <f t="shared" si="129"/>
        <v>0</v>
      </c>
      <c r="CS102">
        <f t="shared" si="130"/>
        <v>0</v>
      </c>
      <c r="CT102">
        <f t="shared" si="131"/>
        <v>0</v>
      </c>
      <c r="CU102">
        <f t="shared" si="132"/>
        <v>0</v>
      </c>
      <c r="CV102">
        <f t="shared" si="133"/>
        <v>0</v>
      </c>
      <c r="CW102">
        <f t="shared" si="134"/>
        <v>0</v>
      </c>
      <c r="CX102">
        <f t="shared" si="135"/>
        <v>0</v>
      </c>
      <c r="CY102">
        <f t="shared" si="136"/>
        <v>0</v>
      </c>
      <c r="CZ102">
        <f t="shared" si="137"/>
        <v>0</v>
      </c>
      <c r="DC102" t="s">
        <v>2</v>
      </c>
      <c r="DD102" t="s">
        <v>2</v>
      </c>
      <c r="DE102" t="s">
        <v>2</v>
      </c>
      <c r="DF102" t="s">
        <v>2</v>
      </c>
      <c r="DG102" t="s">
        <v>2</v>
      </c>
      <c r="DH102" t="s">
        <v>2</v>
      </c>
      <c r="DI102" t="s">
        <v>2</v>
      </c>
      <c r="DJ102" t="s">
        <v>2</v>
      </c>
      <c r="DK102" t="s">
        <v>2</v>
      </c>
      <c r="DL102" t="s">
        <v>2</v>
      </c>
      <c r="DM102" t="s">
        <v>2</v>
      </c>
      <c r="DN102">
        <v>0</v>
      </c>
      <c r="DO102">
        <v>0</v>
      </c>
      <c r="DP102">
        <v>1</v>
      </c>
      <c r="DQ102">
        <v>1</v>
      </c>
      <c r="DU102">
        <v>1009</v>
      </c>
      <c r="DV102" t="s">
        <v>34</v>
      </c>
      <c r="DW102" t="s">
        <v>34</v>
      </c>
      <c r="DX102">
        <v>1</v>
      </c>
      <c r="DZ102" t="s">
        <v>2</v>
      </c>
      <c r="EA102" t="s">
        <v>2</v>
      </c>
      <c r="EB102" t="s">
        <v>2</v>
      </c>
      <c r="EC102" t="s">
        <v>2</v>
      </c>
      <c r="ED102" t="s">
        <v>2</v>
      </c>
      <c r="EE102">
        <v>224644514</v>
      </c>
      <c r="EF102">
        <v>8</v>
      </c>
      <c r="EG102" t="s">
        <v>36</v>
      </c>
      <c r="EH102">
        <v>0</v>
      </c>
      <c r="EI102" t="s">
        <v>2</v>
      </c>
      <c r="EJ102">
        <v>1</v>
      </c>
      <c r="EK102">
        <v>500001</v>
      </c>
      <c r="EL102" t="s">
        <v>37</v>
      </c>
      <c r="EM102" t="s">
        <v>38</v>
      </c>
      <c r="EN102" t="s">
        <v>2</v>
      </c>
      <c r="EO102" t="s">
        <v>2</v>
      </c>
      <c r="EQ102">
        <v>0</v>
      </c>
      <c r="ER102">
        <v>30.4</v>
      </c>
      <c r="ES102">
        <v>30.4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FQ102">
        <v>0</v>
      </c>
      <c r="FR102">
        <f t="shared" si="138"/>
        <v>0</v>
      </c>
      <c r="FS102">
        <v>0</v>
      </c>
      <c r="FX102">
        <v>0</v>
      </c>
      <c r="FY102">
        <v>0</v>
      </c>
      <c r="GA102" t="s">
        <v>2</v>
      </c>
      <c r="GD102">
        <v>1</v>
      </c>
      <c r="GF102">
        <v>-1726277842</v>
      </c>
      <c r="GG102">
        <v>2</v>
      </c>
      <c r="GH102">
        <v>1</v>
      </c>
      <c r="GI102">
        <v>4</v>
      </c>
      <c r="GJ102">
        <v>0</v>
      </c>
      <c r="GK102">
        <v>0</v>
      </c>
      <c r="GL102">
        <f t="shared" si="139"/>
        <v>0</v>
      </c>
      <c r="GM102">
        <f t="shared" si="140"/>
        <v>37.39</v>
      </c>
      <c r="GN102">
        <f t="shared" si="141"/>
        <v>37.39</v>
      </c>
      <c r="GO102">
        <f t="shared" si="142"/>
        <v>0</v>
      </c>
      <c r="GP102">
        <f t="shared" si="143"/>
        <v>0</v>
      </c>
      <c r="GR102">
        <v>0</v>
      </c>
      <c r="GS102">
        <v>3</v>
      </c>
      <c r="GT102">
        <v>0</v>
      </c>
      <c r="GU102" t="s">
        <v>2</v>
      </c>
      <c r="GV102">
        <f t="shared" si="144"/>
        <v>0</v>
      </c>
      <c r="GW102">
        <v>1</v>
      </c>
      <c r="GX102">
        <f t="shared" si="145"/>
        <v>0</v>
      </c>
      <c r="HA102">
        <v>0</v>
      </c>
      <c r="HB102">
        <v>0</v>
      </c>
      <c r="HC102">
        <f t="shared" si="146"/>
        <v>0</v>
      </c>
      <c r="HE102" t="s">
        <v>2</v>
      </c>
      <c r="HF102" t="s">
        <v>2</v>
      </c>
      <c r="HI102">
        <f t="shared" si="147"/>
        <v>0</v>
      </c>
      <c r="HJ102">
        <f t="shared" si="148"/>
        <v>0</v>
      </c>
      <c r="HK102">
        <f t="shared" si="149"/>
        <v>0</v>
      </c>
      <c r="HL102">
        <f t="shared" si="150"/>
        <v>0</v>
      </c>
      <c r="HM102" t="s">
        <v>2</v>
      </c>
      <c r="HN102" t="s">
        <v>2</v>
      </c>
      <c r="HO102" t="s">
        <v>2</v>
      </c>
      <c r="HP102" t="s">
        <v>2</v>
      </c>
      <c r="HQ102" t="s">
        <v>2</v>
      </c>
      <c r="IK102">
        <v>0</v>
      </c>
    </row>
    <row r="103" spans="1:255" x14ac:dyDescent="0.2">
      <c r="A103" s="2">
        <v>17</v>
      </c>
      <c r="B103" s="2">
        <v>1</v>
      </c>
      <c r="C103" s="2">
        <f>ROW(SmtRes!A97)</f>
        <v>97</v>
      </c>
      <c r="D103" s="2">
        <f>ROW(EtalonRes!A121)</f>
        <v>121</v>
      </c>
      <c r="E103" s="2" t="s">
        <v>174</v>
      </c>
      <c r="F103" s="2" t="s">
        <v>175</v>
      </c>
      <c r="G103" s="2" t="s">
        <v>176</v>
      </c>
      <c r="H103" s="2" t="s">
        <v>67</v>
      </c>
      <c r="I103" s="2">
        <f>ROUND(ROUND(322.8,4),7)</f>
        <v>322.8</v>
      </c>
      <c r="J103" s="2">
        <v>0</v>
      </c>
      <c r="K103" s="2">
        <f>ROUND(ROUND(322.8,4),7)</f>
        <v>322.8</v>
      </c>
      <c r="L103" s="2"/>
      <c r="M103" s="2"/>
      <c r="N103" s="2"/>
      <c r="O103" s="2">
        <f t="shared" si="109"/>
        <v>46809.23</v>
      </c>
      <c r="P103" s="2">
        <f t="shared" si="110"/>
        <v>41463.660000000003</v>
      </c>
      <c r="Q103" s="2">
        <f t="shared" si="111"/>
        <v>0</v>
      </c>
      <c r="R103" s="2">
        <f t="shared" si="112"/>
        <v>0</v>
      </c>
      <c r="S103" s="2">
        <f t="shared" si="113"/>
        <v>5345.57</v>
      </c>
      <c r="T103" s="2">
        <f t="shared" si="114"/>
        <v>0</v>
      </c>
      <c r="U103" s="2">
        <f t="shared" si="115"/>
        <v>575.39099999999996</v>
      </c>
      <c r="V103" s="2">
        <f t="shared" si="116"/>
        <v>0</v>
      </c>
      <c r="W103" s="2">
        <f t="shared" si="117"/>
        <v>0</v>
      </c>
      <c r="X103" s="2">
        <f t="shared" si="118"/>
        <v>5345.57</v>
      </c>
      <c r="Y103" s="2">
        <f t="shared" si="119"/>
        <v>2619.33</v>
      </c>
      <c r="Z103" s="2"/>
      <c r="AA103" s="2">
        <v>224801565</v>
      </c>
      <c r="AB103" s="2">
        <f t="shared" si="120"/>
        <v>145.01</v>
      </c>
      <c r="AC103" s="2">
        <f t="shared" si="121"/>
        <v>128.44999999999999</v>
      </c>
      <c r="AD103" s="2">
        <f>ROUND(((((ET103*ROUND(1.15,7)))-((EU103*ROUND(1.15,7))))+AE103),2)</f>
        <v>0</v>
      </c>
      <c r="AE103" s="2">
        <f t="shared" ref="AE103:AF106" si="153">ROUND(((EU103*ROUND(1.15,7))),2)</f>
        <v>0</v>
      </c>
      <c r="AF103" s="2">
        <f t="shared" si="153"/>
        <v>16.559999999999999</v>
      </c>
      <c r="AG103" s="2">
        <f t="shared" si="124"/>
        <v>0</v>
      </c>
      <c r="AH103" s="2">
        <f t="shared" ref="AH103:AI106" si="154">((EW103*ROUND(1.15,7)))</f>
        <v>1.7825</v>
      </c>
      <c r="AI103" s="2">
        <f t="shared" si="154"/>
        <v>0</v>
      </c>
      <c r="AJ103" s="2">
        <f t="shared" si="126"/>
        <v>0</v>
      </c>
      <c r="AK103" s="2">
        <v>142.85</v>
      </c>
      <c r="AL103" s="2">
        <v>128.44999999999999</v>
      </c>
      <c r="AM103" s="2">
        <v>0</v>
      </c>
      <c r="AN103" s="2">
        <v>0</v>
      </c>
      <c r="AO103" s="2">
        <v>14.4</v>
      </c>
      <c r="AP103" s="2">
        <v>0</v>
      </c>
      <c r="AQ103" s="2">
        <v>1.55</v>
      </c>
      <c r="AR103" s="2">
        <v>0</v>
      </c>
      <c r="AS103" s="2">
        <v>0</v>
      </c>
      <c r="AT103" s="2">
        <v>100</v>
      </c>
      <c r="AU103" s="2">
        <v>49</v>
      </c>
      <c r="AV103" s="2">
        <v>1</v>
      </c>
      <c r="AW103" s="2">
        <v>1</v>
      </c>
      <c r="AX103" s="2"/>
      <c r="AY103" s="2"/>
      <c r="AZ103" s="2">
        <v>1</v>
      </c>
      <c r="BA103" s="2">
        <v>1</v>
      </c>
      <c r="BB103" s="2">
        <v>1</v>
      </c>
      <c r="BC103" s="2">
        <v>1</v>
      </c>
      <c r="BD103" s="2" t="s">
        <v>2</v>
      </c>
      <c r="BE103" s="2" t="s">
        <v>2</v>
      </c>
      <c r="BF103" s="2" t="s">
        <v>2</v>
      </c>
      <c r="BG103" s="2" t="s">
        <v>2</v>
      </c>
      <c r="BH103" s="2">
        <v>0</v>
      </c>
      <c r="BI103" s="2">
        <v>1</v>
      </c>
      <c r="BJ103" s="2" t="s">
        <v>177</v>
      </c>
      <c r="BK103" s="2"/>
      <c r="BL103" s="2"/>
      <c r="BM103" s="2">
        <v>15001</v>
      </c>
      <c r="BN103" s="2">
        <v>0</v>
      </c>
      <c r="BO103" s="2" t="s">
        <v>2</v>
      </c>
      <c r="BP103" s="2">
        <v>0</v>
      </c>
      <c r="BQ103" s="2">
        <v>2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2</v>
      </c>
      <c r="BZ103" s="2">
        <v>100</v>
      </c>
      <c r="CA103" s="2">
        <v>49</v>
      </c>
      <c r="CB103" s="2" t="s">
        <v>2</v>
      </c>
      <c r="CC103" s="2"/>
      <c r="CD103" s="2"/>
      <c r="CE103" s="2">
        <v>0</v>
      </c>
      <c r="CF103" s="2">
        <v>0</v>
      </c>
      <c r="CG103" s="2">
        <v>0</v>
      </c>
      <c r="CH103" s="2"/>
      <c r="CI103" s="2"/>
      <c r="CJ103" s="2"/>
      <c r="CK103" s="2"/>
      <c r="CL103" s="2"/>
      <c r="CM103" s="2">
        <v>0</v>
      </c>
      <c r="CN103" s="2" t="s">
        <v>508</v>
      </c>
      <c r="CO103" s="2">
        <v>0</v>
      </c>
      <c r="CP103" s="2">
        <f t="shared" si="127"/>
        <v>46809.23</v>
      </c>
      <c r="CQ103" s="2">
        <f t="shared" si="128"/>
        <v>128.44999999999999</v>
      </c>
      <c r="CR103" s="2">
        <f t="shared" si="129"/>
        <v>0</v>
      </c>
      <c r="CS103" s="2">
        <f t="shared" si="130"/>
        <v>0</v>
      </c>
      <c r="CT103" s="2">
        <f t="shared" si="131"/>
        <v>16.559999999999999</v>
      </c>
      <c r="CU103" s="2">
        <f t="shared" si="132"/>
        <v>0</v>
      </c>
      <c r="CV103" s="2">
        <f t="shared" si="133"/>
        <v>1.7825</v>
      </c>
      <c r="CW103" s="2">
        <f t="shared" si="134"/>
        <v>0</v>
      </c>
      <c r="CX103" s="2">
        <f t="shared" si="135"/>
        <v>0</v>
      </c>
      <c r="CY103" s="2">
        <f t="shared" si="136"/>
        <v>5345.57</v>
      </c>
      <c r="CZ103" s="2">
        <f t="shared" si="137"/>
        <v>2619.3292999999999</v>
      </c>
      <c r="DA103" s="2"/>
      <c r="DB103" s="2"/>
      <c r="DC103" s="2" t="s">
        <v>2</v>
      </c>
      <c r="DD103" s="2" t="s">
        <v>2</v>
      </c>
      <c r="DE103" s="2" t="s">
        <v>45</v>
      </c>
      <c r="DF103" s="2" t="s">
        <v>45</v>
      </c>
      <c r="DG103" s="2" t="s">
        <v>45</v>
      </c>
      <c r="DH103" s="2" t="s">
        <v>2</v>
      </c>
      <c r="DI103" s="2" t="s">
        <v>45</v>
      </c>
      <c r="DJ103" s="2" t="s">
        <v>45</v>
      </c>
      <c r="DK103" s="2" t="s">
        <v>2</v>
      </c>
      <c r="DL103" s="2" t="s">
        <v>2</v>
      </c>
      <c r="DM103" s="2" t="s">
        <v>2</v>
      </c>
      <c r="DN103" s="2">
        <v>0</v>
      </c>
      <c r="DO103" s="2">
        <v>0</v>
      </c>
      <c r="DP103" s="2">
        <v>1</v>
      </c>
      <c r="DQ103" s="2">
        <v>1</v>
      </c>
      <c r="DR103" s="2"/>
      <c r="DS103" s="2"/>
      <c r="DT103" s="2"/>
      <c r="DU103" s="2">
        <v>1005</v>
      </c>
      <c r="DV103" s="2" t="s">
        <v>67</v>
      </c>
      <c r="DW103" s="2" t="s">
        <v>67</v>
      </c>
      <c r="DX103" s="2">
        <v>1</v>
      </c>
      <c r="DY103" s="2"/>
      <c r="DZ103" s="2" t="s">
        <v>2</v>
      </c>
      <c r="EA103" s="2" t="s">
        <v>2</v>
      </c>
      <c r="EB103" s="2" t="s">
        <v>2</v>
      </c>
      <c r="EC103" s="2" t="s">
        <v>2</v>
      </c>
      <c r="ED103" s="2" t="s">
        <v>2</v>
      </c>
      <c r="EE103" s="2">
        <v>224644607</v>
      </c>
      <c r="EF103" s="2">
        <v>2</v>
      </c>
      <c r="EG103" s="2" t="s">
        <v>25</v>
      </c>
      <c r="EH103" s="2">
        <v>15</v>
      </c>
      <c r="EI103" s="2" t="s">
        <v>5</v>
      </c>
      <c r="EJ103" s="2">
        <v>1</v>
      </c>
      <c r="EK103" s="2">
        <v>15001</v>
      </c>
      <c r="EL103" s="2" t="s">
        <v>5</v>
      </c>
      <c r="EM103" s="2" t="s">
        <v>26</v>
      </c>
      <c r="EN103" s="2" t="s">
        <v>2</v>
      </c>
      <c r="EO103" s="2" t="s">
        <v>27</v>
      </c>
      <c r="EP103" s="2"/>
      <c r="EQ103" s="2">
        <v>768</v>
      </c>
      <c r="ER103" s="2">
        <v>142.85</v>
      </c>
      <c r="ES103" s="2">
        <v>128.44999999999999</v>
      </c>
      <c r="ET103" s="2">
        <v>0</v>
      </c>
      <c r="EU103" s="2">
        <v>0</v>
      </c>
      <c r="EV103" s="2">
        <v>14.4</v>
      </c>
      <c r="EW103" s="2">
        <v>1.55</v>
      </c>
      <c r="EX103" s="2">
        <v>0</v>
      </c>
      <c r="EY103" s="2">
        <v>0</v>
      </c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>
        <v>0</v>
      </c>
      <c r="FR103" s="2">
        <f t="shared" si="138"/>
        <v>0</v>
      </c>
      <c r="FS103" s="2">
        <v>0</v>
      </c>
      <c r="FT103" s="2"/>
      <c r="FU103" s="2"/>
      <c r="FV103" s="2"/>
      <c r="FW103" s="2"/>
      <c r="FX103" s="2">
        <v>100</v>
      </c>
      <c r="FY103" s="2">
        <v>49</v>
      </c>
      <c r="FZ103" s="2"/>
      <c r="GA103" s="2" t="s">
        <v>2</v>
      </c>
      <c r="GB103" s="2"/>
      <c r="GC103" s="2"/>
      <c r="GD103" s="2">
        <v>1</v>
      </c>
      <c r="GE103" s="2"/>
      <c r="GF103" s="2">
        <v>-1671672262</v>
      </c>
      <c r="GG103" s="2">
        <v>2</v>
      </c>
      <c r="GH103" s="2">
        <v>1</v>
      </c>
      <c r="GI103" s="2">
        <v>-2</v>
      </c>
      <c r="GJ103" s="2">
        <v>0</v>
      </c>
      <c r="GK103" s="2">
        <v>0</v>
      </c>
      <c r="GL103" s="2">
        <f t="shared" si="139"/>
        <v>0</v>
      </c>
      <c r="GM103" s="2">
        <f t="shared" si="140"/>
        <v>54774.13</v>
      </c>
      <c r="GN103" s="2">
        <f t="shared" si="141"/>
        <v>54774.13</v>
      </c>
      <c r="GO103" s="2">
        <f t="shared" si="142"/>
        <v>0</v>
      </c>
      <c r="GP103" s="2">
        <f t="shared" si="143"/>
        <v>0</v>
      </c>
      <c r="GQ103" s="2"/>
      <c r="GR103" s="2">
        <v>0</v>
      </c>
      <c r="GS103" s="2">
        <v>3</v>
      </c>
      <c r="GT103" s="2">
        <v>0</v>
      </c>
      <c r="GU103" s="2" t="s">
        <v>2</v>
      </c>
      <c r="GV103" s="2">
        <f t="shared" si="144"/>
        <v>0</v>
      </c>
      <c r="GW103" s="2">
        <v>1</v>
      </c>
      <c r="GX103" s="2">
        <f t="shared" si="145"/>
        <v>0</v>
      </c>
      <c r="GY103" s="2"/>
      <c r="GZ103" s="2"/>
      <c r="HA103" s="2">
        <v>0</v>
      </c>
      <c r="HB103" s="2">
        <v>0</v>
      </c>
      <c r="HC103" s="2">
        <f t="shared" si="146"/>
        <v>0</v>
      </c>
      <c r="HD103" s="2"/>
      <c r="HE103" s="2" t="s">
        <v>2</v>
      </c>
      <c r="HF103" s="2" t="s">
        <v>2</v>
      </c>
      <c r="HG103" s="2"/>
      <c r="HH103" s="2"/>
      <c r="HI103" s="2">
        <f t="shared" si="147"/>
        <v>0</v>
      </c>
      <c r="HJ103" s="2">
        <f t="shared" si="148"/>
        <v>5346</v>
      </c>
      <c r="HK103" s="2">
        <f t="shared" si="149"/>
        <v>5346</v>
      </c>
      <c r="HL103" s="2">
        <f t="shared" si="150"/>
        <v>2620</v>
      </c>
      <c r="HM103" s="2" t="s">
        <v>2</v>
      </c>
      <c r="HN103" s="2" t="s">
        <v>28</v>
      </c>
      <c r="HO103" s="2" t="s">
        <v>29</v>
      </c>
      <c r="HP103" s="2" t="s">
        <v>5</v>
      </c>
      <c r="HQ103" s="2" t="s">
        <v>5</v>
      </c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>
        <v>0</v>
      </c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 spans="1:255" x14ac:dyDescent="0.2">
      <c r="A104">
        <v>17</v>
      </c>
      <c r="B104">
        <v>1</v>
      </c>
      <c r="C104">
        <f>ROW(SmtRes!A102)</f>
        <v>102</v>
      </c>
      <c r="D104">
        <f>ROW(EtalonRes!A126)</f>
        <v>126</v>
      </c>
      <c r="E104" t="s">
        <v>174</v>
      </c>
      <c r="F104" t="s">
        <v>175</v>
      </c>
      <c r="G104" t="s">
        <v>176</v>
      </c>
      <c r="H104" t="s">
        <v>67</v>
      </c>
      <c r="I104">
        <f>ROUND(ROUND(322.8,4),7)</f>
        <v>322.8</v>
      </c>
      <c r="J104">
        <v>0</v>
      </c>
      <c r="K104">
        <f>ROUND(ROUND(322.8,4),7)</f>
        <v>322.8</v>
      </c>
      <c r="O104">
        <f t="shared" si="109"/>
        <v>46809.23</v>
      </c>
      <c r="P104">
        <f t="shared" si="110"/>
        <v>41463.660000000003</v>
      </c>
      <c r="Q104">
        <f t="shared" si="111"/>
        <v>0</v>
      </c>
      <c r="R104">
        <f t="shared" si="112"/>
        <v>0</v>
      </c>
      <c r="S104">
        <f t="shared" si="113"/>
        <v>5345.57</v>
      </c>
      <c r="T104">
        <f t="shared" si="114"/>
        <v>0</v>
      </c>
      <c r="U104">
        <f t="shared" si="115"/>
        <v>575.39099999999996</v>
      </c>
      <c r="V104">
        <f t="shared" si="116"/>
        <v>0</v>
      </c>
      <c r="W104">
        <f t="shared" si="117"/>
        <v>0</v>
      </c>
      <c r="X104">
        <f t="shared" si="118"/>
        <v>5345.57</v>
      </c>
      <c r="Y104">
        <f t="shared" si="119"/>
        <v>2619.33</v>
      </c>
      <c r="AA104">
        <v>224801557</v>
      </c>
      <c r="AB104">
        <f t="shared" si="120"/>
        <v>145.01</v>
      </c>
      <c r="AC104">
        <f t="shared" si="121"/>
        <v>128.44999999999999</v>
      </c>
      <c r="AD104">
        <f>ROUND(((((ET104*ROUND(1.15,7)))-((EU104*ROUND(1.15,7))))+AE104),2)</f>
        <v>0</v>
      </c>
      <c r="AE104">
        <f t="shared" si="153"/>
        <v>0</v>
      </c>
      <c r="AF104">
        <f t="shared" si="153"/>
        <v>16.559999999999999</v>
      </c>
      <c r="AG104">
        <f t="shared" si="124"/>
        <v>0</v>
      </c>
      <c r="AH104">
        <f t="shared" si="154"/>
        <v>1.7825</v>
      </c>
      <c r="AI104">
        <f t="shared" si="154"/>
        <v>0</v>
      </c>
      <c r="AJ104">
        <f t="shared" si="126"/>
        <v>0</v>
      </c>
      <c r="AK104">
        <v>142.85</v>
      </c>
      <c r="AL104">
        <v>128.44999999999999</v>
      </c>
      <c r="AM104">
        <v>0</v>
      </c>
      <c r="AN104">
        <v>0</v>
      </c>
      <c r="AO104">
        <v>14.4</v>
      </c>
      <c r="AP104">
        <v>0</v>
      </c>
      <c r="AQ104">
        <v>1.55</v>
      </c>
      <c r="AR104">
        <v>0</v>
      </c>
      <c r="AS104">
        <v>0</v>
      </c>
      <c r="AT104">
        <v>100</v>
      </c>
      <c r="AU104">
        <v>49</v>
      </c>
      <c r="AV104">
        <v>1</v>
      </c>
      <c r="AW104">
        <v>1</v>
      </c>
      <c r="AZ104">
        <v>1</v>
      </c>
      <c r="BA104">
        <v>59.58</v>
      </c>
      <c r="BB104">
        <v>1</v>
      </c>
      <c r="BC104">
        <v>1</v>
      </c>
      <c r="BD104" t="s">
        <v>2</v>
      </c>
      <c r="BE104" t="s">
        <v>2</v>
      </c>
      <c r="BF104" t="s">
        <v>2</v>
      </c>
      <c r="BG104" t="s">
        <v>2</v>
      </c>
      <c r="BH104">
        <v>0</v>
      </c>
      <c r="BI104">
        <v>1</v>
      </c>
      <c r="BJ104" t="s">
        <v>177</v>
      </c>
      <c r="BM104">
        <v>15001</v>
      </c>
      <c r="BN104">
        <v>0</v>
      </c>
      <c r="BO104" t="s">
        <v>30</v>
      </c>
      <c r="BP104">
        <v>1</v>
      </c>
      <c r="BQ104">
        <v>2</v>
      </c>
      <c r="BR104">
        <v>0</v>
      </c>
      <c r="BS104">
        <v>59.58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2</v>
      </c>
      <c r="BZ104">
        <v>100</v>
      </c>
      <c r="CA104">
        <v>49</v>
      </c>
      <c r="CB104" t="s">
        <v>2</v>
      </c>
      <c r="CE104">
        <v>0</v>
      </c>
      <c r="CF104">
        <v>0</v>
      </c>
      <c r="CG104">
        <v>0</v>
      </c>
      <c r="CM104">
        <v>0</v>
      </c>
      <c r="CN104" t="s">
        <v>508</v>
      </c>
      <c r="CO104">
        <v>0</v>
      </c>
      <c r="CP104">
        <f t="shared" si="127"/>
        <v>46809.23</v>
      </c>
      <c r="CQ104">
        <f t="shared" si="128"/>
        <v>128.44999999999999</v>
      </c>
      <c r="CR104">
        <f t="shared" si="129"/>
        <v>0</v>
      </c>
      <c r="CS104">
        <f t="shared" si="130"/>
        <v>0</v>
      </c>
      <c r="CT104">
        <f t="shared" si="131"/>
        <v>16.559999999999999</v>
      </c>
      <c r="CU104">
        <f t="shared" si="132"/>
        <v>0</v>
      </c>
      <c r="CV104">
        <f t="shared" si="133"/>
        <v>1.7825</v>
      </c>
      <c r="CW104">
        <f t="shared" si="134"/>
        <v>0</v>
      </c>
      <c r="CX104">
        <f t="shared" si="135"/>
        <v>0</v>
      </c>
      <c r="CY104">
        <f t="shared" si="136"/>
        <v>5345.57</v>
      </c>
      <c r="CZ104">
        <f t="shared" si="137"/>
        <v>2619.3292999999999</v>
      </c>
      <c r="DC104" t="s">
        <v>2</v>
      </c>
      <c r="DD104" t="s">
        <v>2</v>
      </c>
      <c r="DE104" t="s">
        <v>45</v>
      </c>
      <c r="DF104" t="s">
        <v>45</v>
      </c>
      <c r="DG104" t="s">
        <v>45</v>
      </c>
      <c r="DH104" t="s">
        <v>2</v>
      </c>
      <c r="DI104" t="s">
        <v>45</v>
      </c>
      <c r="DJ104" t="s">
        <v>45</v>
      </c>
      <c r="DK104" t="s">
        <v>2</v>
      </c>
      <c r="DL104" t="s">
        <v>2</v>
      </c>
      <c r="DM104" t="s">
        <v>2</v>
      </c>
      <c r="DN104">
        <v>0</v>
      </c>
      <c r="DO104">
        <v>0</v>
      </c>
      <c r="DP104">
        <v>1</v>
      </c>
      <c r="DQ104">
        <v>1</v>
      </c>
      <c r="DU104">
        <v>1005</v>
      </c>
      <c r="DV104" t="s">
        <v>67</v>
      </c>
      <c r="DW104" t="s">
        <v>67</v>
      </c>
      <c r="DX104">
        <v>1</v>
      </c>
      <c r="DZ104" t="s">
        <v>2</v>
      </c>
      <c r="EA104" t="s">
        <v>2</v>
      </c>
      <c r="EB104" t="s">
        <v>2</v>
      </c>
      <c r="EC104" t="s">
        <v>2</v>
      </c>
      <c r="ED104" t="s">
        <v>2</v>
      </c>
      <c r="EE104">
        <v>224644607</v>
      </c>
      <c r="EF104">
        <v>2</v>
      </c>
      <c r="EG104" t="s">
        <v>25</v>
      </c>
      <c r="EH104">
        <v>15</v>
      </c>
      <c r="EI104" t="s">
        <v>5</v>
      </c>
      <c r="EJ104">
        <v>1</v>
      </c>
      <c r="EK104">
        <v>15001</v>
      </c>
      <c r="EL104" t="s">
        <v>5</v>
      </c>
      <c r="EM104" t="s">
        <v>26</v>
      </c>
      <c r="EN104" t="s">
        <v>2</v>
      </c>
      <c r="EO104" t="s">
        <v>27</v>
      </c>
      <c r="EQ104">
        <v>768</v>
      </c>
      <c r="ER104">
        <v>142.85</v>
      </c>
      <c r="ES104">
        <v>128.44999999999999</v>
      </c>
      <c r="ET104">
        <v>0</v>
      </c>
      <c r="EU104">
        <v>0</v>
      </c>
      <c r="EV104">
        <v>14.4</v>
      </c>
      <c r="EW104">
        <v>1.55</v>
      </c>
      <c r="EX104">
        <v>0</v>
      </c>
      <c r="EY104">
        <v>0</v>
      </c>
      <c r="FQ104">
        <v>0</v>
      </c>
      <c r="FR104">
        <f t="shared" si="138"/>
        <v>0</v>
      </c>
      <c r="FS104">
        <v>0</v>
      </c>
      <c r="FX104">
        <v>100</v>
      </c>
      <c r="FY104">
        <v>49</v>
      </c>
      <c r="GA104" t="s">
        <v>2</v>
      </c>
      <c r="GD104">
        <v>1</v>
      </c>
      <c r="GF104">
        <v>-1671672262</v>
      </c>
      <c r="GG104">
        <v>2</v>
      </c>
      <c r="GH104">
        <v>1</v>
      </c>
      <c r="GI104">
        <v>4</v>
      </c>
      <c r="GJ104">
        <v>0</v>
      </c>
      <c r="GK104">
        <v>0</v>
      </c>
      <c r="GL104">
        <f t="shared" si="139"/>
        <v>0</v>
      </c>
      <c r="GM104">
        <f t="shared" si="140"/>
        <v>54774.13</v>
      </c>
      <c r="GN104">
        <f t="shared" si="141"/>
        <v>54774.13</v>
      </c>
      <c r="GO104">
        <f t="shared" si="142"/>
        <v>0</v>
      </c>
      <c r="GP104">
        <f t="shared" si="143"/>
        <v>0</v>
      </c>
      <c r="GR104">
        <v>0</v>
      </c>
      <c r="GS104">
        <v>3</v>
      </c>
      <c r="GT104">
        <v>0</v>
      </c>
      <c r="GU104" t="s">
        <v>2</v>
      </c>
      <c r="GV104">
        <f t="shared" si="144"/>
        <v>0</v>
      </c>
      <c r="GW104">
        <v>1</v>
      </c>
      <c r="GX104">
        <f t="shared" si="145"/>
        <v>0</v>
      </c>
      <c r="HA104">
        <v>0</v>
      </c>
      <c r="HB104">
        <v>0</v>
      </c>
      <c r="HC104">
        <f t="shared" si="146"/>
        <v>0</v>
      </c>
      <c r="HE104" t="s">
        <v>2</v>
      </c>
      <c r="HF104" t="s">
        <v>2</v>
      </c>
      <c r="HI104">
        <f t="shared" si="147"/>
        <v>0</v>
      </c>
      <c r="HJ104">
        <f t="shared" si="148"/>
        <v>318489</v>
      </c>
      <c r="HK104">
        <f t="shared" si="149"/>
        <v>318489</v>
      </c>
      <c r="HL104">
        <f t="shared" si="150"/>
        <v>156060</v>
      </c>
      <c r="HM104" t="s">
        <v>2</v>
      </c>
      <c r="HN104" t="s">
        <v>28</v>
      </c>
      <c r="HO104" t="s">
        <v>29</v>
      </c>
      <c r="HP104" t="s">
        <v>5</v>
      </c>
      <c r="HQ104" t="s">
        <v>5</v>
      </c>
      <c r="IK104">
        <v>0</v>
      </c>
    </row>
    <row r="105" spans="1:255" x14ac:dyDescent="0.2">
      <c r="A105" s="2">
        <v>17</v>
      </c>
      <c r="B105" s="2">
        <v>1</v>
      </c>
      <c r="C105" s="2">
        <f>ROW(SmtRes!A108)</f>
        <v>108</v>
      </c>
      <c r="D105" s="2">
        <f>ROW(EtalonRes!A132)</f>
        <v>132</v>
      </c>
      <c r="E105" s="2" t="s">
        <v>178</v>
      </c>
      <c r="F105" s="2" t="s">
        <v>179</v>
      </c>
      <c r="G105" s="2" t="s">
        <v>180</v>
      </c>
      <c r="H105" s="2" t="s">
        <v>21</v>
      </c>
      <c r="I105" s="2">
        <f>ROUND(ROUND(600/100,4),7)</f>
        <v>6</v>
      </c>
      <c r="J105" s="2">
        <v>0</v>
      </c>
      <c r="K105" s="2">
        <f>ROUND(ROUND(600/100,4),7)</f>
        <v>6</v>
      </c>
      <c r="L105" s="2"/>
      <c r="M105" s="2"/>
      <c r="N105" s="2"/>
      <c r="O105" s="2">
        <f t="shared" si="109"/>
        <v>4684.38</v>
      </c>
      <c r="P105" s="2">
        <f t="shared" si="110"/>
        <v>2059.3200000000002</v>
      </c>
      <c r="Q105" s="2">
        <f t="shared" si="111"/>
        <v>31.74</v>
      </c>
      <c r="R105" s="2">
        <f t="shared" si="112"/>
        <v>5.58</v>
      </c>
      <c r="S105" s="2">
        <f t="shared" si="113"/>
        <v>2593.3200000000002</v>
      </c>
      <c r="T105" s="2">
        <f t="shared" si="114"/>
        <v>0</v>
      </c>
      <c r="U105" s="2">
        <f t="shared" si="115"/>
        <v>300.14999999999998</v>
      </c>
      <c r="V105" s="2">
        <f t="shared" si="116"/>
        <v>0.48299999999999998</v>
      </c>
      <c r="W105" s="2">
        <f t="shared" si="117"/>
        <v>0</v>
      </c>
      <c r="X105" s="2">
        <f t="shared" si="118"/>
        <v>2858.79</v>
      </c>
      <c r="Y105" s="2">
        <f t="shared" si="119"/>
        <v>1741.26</v>
      </c>
      <c r="Z105" s="2"/>
      <c r="AA105" s="2">
        <v>224801565</v>
      </c>
      <c r="AB105" s="2">
        <f t="shared" si="120"/>
        <v>780.73</v>
      </c>
      <c r="AC105" s="2">
        <f t="shared" si="121"/>
        <v>343.22</v>
      </c>
      <c r="AD105" s="2">
        <f>ROUND(((((ET105*ROUND(1.15,7)))-((EU105*ROUND(1.15,7))))+AE105),2)</f>
        <v>5.29</v>
      </c>
      <c r="AE105" s="2">
        <f t="shared" si="153"/>
        <v>0.93</v>
      </c>
      <c r="AF105" s="2">
        <f t="shared" si="153"/>
        <v>432.22</v>
      </c>
      <c r="AG105" s="2">
        <f t="shared" si="124"/>
        <v>0</v>
      </c>
      <c r="AH105" s="2">
        <f t="shared" si="154"/>
        <v>50.024999999999999</v>
      </c>
      <c r="AI105" s="2">
        <f t="shared" si="154"/>
        <v>8.0500000000000002E-2</v>
      </c>
      <c r="AJ105" s="2">
        <f t="shared" si="126"/>
        <v>0</v>
      </c>
      <c r="AK105" s="2">
        <v>723.66</v>
      </c>
      <c r="AL105" s="2">
        <v>343.22</v>
      </c>
      <c r="AM105" s="2">
        <v>4.5999999999999996</v>
      </c>
      <c r="AN105" s="2">
        <v>0.81</v>
      </c>
      <c r="AO105" s="2">
        <v>375.84</v>
      </c>
      <c r="AP105" s="2">
        <v>0</v>
      </c>
      <c r="AQ105" s="2">
        <v>43.5</v>
      </c>
      <c r="AR105" s="2">
        <v>7.0000000000000007E-2</v>
      </c>
      <c r="AS105" s="2">
        <v>0</v>
      </c>
      <c r="AT105" s="2">
        <v>110</v>
      </c>
      <c r="AU105" s="2">
        <v>67</v>
      </c>
      <c r="AV105" s="2">
        <v>1</v>
      </c>
      <c r="AW105" s="2">
        <v>1</v>
      </c>
      <c r="AX105" s="2"/>
      <c r="AY105" s="2"/>
      <c r="AZ105" s="2">
        <v>1</v>
      </c>
      <c r="BA105" s="2">
        <v>1</v>
      </c>
      <c r="BB105" s="2">
        <v>1</v>
      </c>
      <c r="BC105" s="2">
        <v>1</v>
      </c>
      <c r="BD105" s="2" t="s">
        <v>2</v>
      </c>
      <c r="BE105" s="2" t="s">
        <v>2</v>
      </c>
      <c r="BF105" s="2" t="s">
        <v>2</v>
      </c>
      <c r="BG105" s="2" t="s">
        <v>2</v>
      </c>
      <c r="BH105" s="2">
        <v>0</v>
      </c>
      <c r="BI105" s="2">
        <v>1</v>
      </c>
      <c r="BJ105" s="2" t="s">
        <v>181</v>
      </c>
      <c r="BK105" s="2"/>
      <c r="BL105" s="2"/>
      <c r="BM105" s="2">
        <v>8001</v>
      </c>
      <c r="BN105" s="2">
        <v>0</v>
      </c>
      <c r="BO105" s="2" t="s">
        <v>2</v>
      </c>
      <c r="BP105" s="2">
        <v>0</v>
      </c>
      <c r="BQ105" s="2">
        <v>23</v>
      </c>
      <c r="BR105" s="2">
        <v>0</v>
      </c>
      <c r="BS105" s="2">
        <v>1</v>
      </c>
      <c r="BT105" s="2">
        <v>1</v>
      </c>
      <c r="BU105" s="2">
        <v>1</v>
      </c>
      <c r="BV105" s="2">
        <v>1</v>
      </c>
      <c r="BW105" s="2">
        <v>1</v>
      </c>
      <c r="BX105" s="2">
        <v>1</v>
      </c>
      <c r="BY105" s="2" t="s">
        <v>2</v>
      </c>
      <c r="BZ105" s="2">
        <v>110</v>
      </c>
      <c r="CA105" s="2">
        <v>67</v>
      </c>
      <c r="CB105" s="2" t="s">
        <v>2</v>
      </c>
      <c r="CC105" s="2"/>
      <c r="CD105" s="2"/>
      <c r="CE105" s="2">
        <v>0</v>
      </c>
      <c r="CF105" s="2">
        <v>0</v>
      </c>
      <c r="CG105" s="2">
        <v>0</v>
      </c>
      <c r="CH105" s="2"/>
      <c r="CI105" s="2"/>
      <c r="CJ105" s="2"/>
      <c r="CK105" s="2"/>
      <c r="CL105" s="2"/>
      <c r="CM105" s="2">
        <v>0</v>
      </c>
      <c r="CN105" s="2" t="s">
        <v>508</v>
      </c>
      <c r="CO105" s="2">
        <v>0</v>
      </c>
      <c r="CP105" s="2">
        <f t="shared" si="127"/>
        <v>4684.38</v>
      </c>
      <c r="CQ105" s="2">
        <f t="shared" si="128"/>
        <v>343.22</v>
      </c>
      <c r="CR105" s="2">
        <f t="shared" si="129"/>
        <v>5.29</v>
      </c>
      <c r="CS105" s="2">
        <f t="shared" si="130"/>
        <v>0.93</v>
      </c>
      <c r="CT105" s="2">
        <f t="shared" si="131"/>
        <v>432.22</v>
      </c>
      <c r="CU105" s="2">
        <f t="shared" si="132"/>
        <v>0</v>
      </c>
      <c r="CV105" s="2">
        <f t="shared" si="133"/>
        <v>50.024999999999999</v>
      </c>
      <c r="CW105" s="2">
        <f t="shared" si="134"/>
        <v>8.0500000000000002E-2</v>
      </c>
      <c r="CX105" s="2">
        <f t="shared" si="135"/>
        <v>0</v>
      </c>
      <c r="CY105" s="2">
        <f t="shared" si="136"/>
        <v>2858.79</v>
      </c>
      <c r="CZ105" s="2">
        <f t="shared" si="137"/>
        <v>1741.2630000000001</v>
      </c>
      <c r="DA105" s="2"/>
      <c r="DB105" s="2"/>
      <c r="DC105" s="2" t="s">
        <v>2</v>
      </c>
      <c r="DD105" s="2" t="s">
        <v>2</v>
      </c>
      <c r="DE105" s="2" t="s">
        <v>45</v>
      </c>
      <c r="DF105" s="2" t="s">
        <v>45</v>
      </c>
      <c r="DG105" s="2" t="s">
        <v>45</v>
      </c>
      <c r="DH105" s="2" t="s">
        <v>2</v>
      </c>
      <c r="DI105" s="2" t="s">
        <v>45</v>
      </c>
      <c r="DJ105" s="2" t="s">
        <v>45</v>
      </c>
      <c r="DK105" s="2" t="s">
        <v>2</v>
      </c>
      <c r="DL105" s="2" t="s">
        <v>2</v>
      </c>
      <c r="DM105" s="2" t="s">
        <v>2</v>
      </c>
      <c r="DN105" s="2">
        <v>0</v>
      </c>
      <c r="DO105" s="2">
        <v>0</v>
      </c>
      <c r="DP105" s="2">
        <v>1</v>
      </c>
      <c r="DQ105" s="2">
        <v>1</v>
      </c>
      <c r="DR105" s="2"/>
      <c r="DS105" s="2"/>
      <c r="DT105" s="2"/>
      <c r="DU105" s="2">
        <v>1005</v>
      </c>
      <c r="DV105" s="2" t="s">
        <v>21</v>
      </c>
      <c r="DW105" s="2" t="s">
        <v>21</v>
      </c>
      <c r="DX105" s="2">
        <v>100</v>
      </c>
      <c r="DY105" s="2"/>
      <c r="DZ105" s="2" t="s">
        <v>2</v>
      </c>
      <c r="EA105" s="2" t="s">
        <v>2</v>
      </c>
      <c r="EB105" s="2" t="s">
        <v>2</v>
      </c>
      <c r="EC105" s="2" t="s">
        <v>2</v>
      </c>
      <c r="ED105" s="2" t="s">
        <v>2</v>
      </c>
      <c r="EE105" s="2">
        <v>224644579</v>
      </c>
      <c r="EF105" s="2">
        <v>23</v>
      </c>
      <c r="EG105" s="2" t="s">
        <v>182</v>
      </c>
      <c r="EH105" s="2">
        <v>8</v>
      </c>
      <c r="EI105" s="2" t="s">
        <v>183</v>
      </c>
      <c r="EJ105" s="2">
        <v>1</v>
      </c>
      <c r="EK105" s="2">
        <v>8001</v>
      </c>
      <c r="EL105" s="2" t="s">
        <v>183</v>
      </c>
      <c r="EM105" s="2" t="s">
        <v>184</v>
      </c>
      <c r="EN105" s="2" t="s">
        <v>2</v>
      </c>
      <c r="EO105" s="2" t="s">
        <v>27</v>
      </c>
      <c r="EP105" s="2"/>
      <c r="EQ105" s="2">
        <v>768</v>
      </c>
      <c r="ER105" s="2">
        <v>723.66</v>
      </c>
      <c r="ES105" s="2">
        <v>343.22</v>
      </c>
      <c r="ET105" s="2">
        <v>4.5999999999999996</v>
      </c>
      <c r="EU105" s="2">
        <v>0.81</v>
      </c>
      <c r="EV105" s="2">
        <v>375.84</v>
      </c>
      <c r="EW105" s="2">
        <v>43.5</v>
      </c>
      <c r="EX105" s="2">
        <v>7.0000000000000007E-2</v>
      </c>
      <c r="EY105" s="2">
        <v>0</v>
      </c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>
        <v>0</v>
      </c>
      <c r="FR105" s="2">
        <f t="shared" si="138"/>
        <v>0</v>
      </c>
      <c r="FS105" s="2">
        <v>0</v>
      </c>
      <c r="FT105" s="2"/>
      <c r="FU105" s="2"/>
      <c r="FV105" s="2"/>
      <c r="FW105" s="2"/>
      <c r="FX105" s="2">
        <v>110</v>
      </c>
      <c r="FY105" s="2">
        <v>67</v>
      </c>
      <c r="FZ105" s="2"/>
      <c r="GA105" s="2" t="s">
        <v>2</v>
      </c>
      <c r="GB105" s="2"/>
      <c r="GC105" s="2"/>
      <c r="GD105" s="2">
        <v>1</v>
      </c>
      <c r="GE105" s="2"/>
      <c r="GF105" s="2">
        <v>-1882577650</v>
      </c>
      <c r="GG105" s="2">
        <v>2</v>
      </c>
      <c r="GH105" s="2">
        <v>2</v>
      </c>
      <c r="GI105" s="2">
        <v>-2</v>
      </c>
      <c r="GJ105" s="2">
        <v>0</v>
      </c>
      <c r="GK105" s="2">
        <v>0</v>
      </c>
      <c r="GL105" s="2">
        <f t="shared" si="139"/>
        <v>0</v>
      </c>
      <c r="GM105" s="2">
        <f t="shared" si="140"/>
        <v>9284.43</v>
      </c>
      <c r="GN105" s="2">
        <f t="shared" si="141"/>
        <v>9284.43</v>
      </c>
      <c r="GO105" s="2">
        <f t="shared" si="142"/>
        <v>0</v>
      </c>
      <c r="GP105" s="2">
        <f t="shared" si="143"/>
        <v>0</v>
      </c>
      <c r="GQ105" s="2"/>
      <c r="GR105" s="2">
        <v>0</v>
      </c>
      <c r="GS105" s="2">
        <v>3</v>
      </c>
      <c r="GT105" s="2">
        <v>0</v>
      </c>
      <c r="GU105" s="2" t="s">
        <v>2</v>
      </c>
      <c r="GV105" s="2">
        <f t="shared" si="144"/>
        <v>0</v>
      </c>
      <c r="GW105" s="2">
        <v>1</v>
      </c>
      <c r="GX105" s="2">
        <f t="shared" si="145"/>
        <v>0</v>
      </c>
      <c r="GY105" s="2"/>
      <c r="GZ105" s="2"/>
      <c r="HA105" s="2">
        <v>0</v>
      </c>
      <c r="HB105" s="2">
        <v>0</v>
      </c>
      <c r="HC105" s="2">
        <f t="shared" si="146"/>
        <v>0</v>
      </c>
      <c r="HD105" s="2"/>
      <c r="HE105" s="2" t="s">
        <v>2</v>
      </c>
      <c r="HF105" s="2" t="s">
        <v>2</v>
      </c>
      <c r="HG105" s="2"/>
      <c r="HH105" s="2"/>
      <c r="HI105" s="2">
        <f t="shared" si="147"/>
        <v>6</v>
      </c>
      <c r="HJ105" s="2">
        <f t="shared" si="148"/>
        <v>2593</v>
      </c>
      <c r="HK105" s="2">
        <f t="shared" si="149"/>
        <v>2859</v>
      </c>
      <c r="HL105" s="2">
        <f t="shared" si="150"/>
        <v>1741</v>
      </c>
      <c r="HM105" s="2" t="s">
        <v>2</v>
      </c>
      <c r="HN105" s="2" t="s">
        <v>185</v>
      </c>
      <c r="HO105" s="2" t="s">
        <v>186</v>
      </c>
      <c r="HP105" s="2" t="s">
        <v>183</v>
      </c>
      <c r="HQ105" s="2" t="s">
        <v>183</v>
      </c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>
        <v>0</v>
      </c>
      <c r="IL105" s="2"/>
      <c r="IM105" s="2"/>
      <c r="IN105" s="2"/>
      <c r="IO105" s="2"/>
      <c r="IP105" s="2"/>
      <c r="IQ105" s="2"/>
      <c r="IR105" s="2"/>
      <c r="IS105" s="2"/>
      <c r="IT105" s="2"/>
      <c r="IU105" s="2"/>
    </row>
    <row r="106" spans="1:255" x14ac:dyDescent="0.2">
      <c r="A106">
        <v>17</v>
      </c>
      <c r="B106">
        <v>1</v>
      </c>
      <c r="C106">
        <f>ROW(SmtRes!A114)</f>
        <v>114</v>
      </c>
      <c r="D106">
        <f>ROW(EtalonRes!A138)</f>
        <v>138</v>
      </c>
      <c r="E106" t="s">
        <v>178</v>
      </c>
      <c r="F106" t="s">
        <v>179</v>
      </c>
      <c r="G106" t="s">
        <v>180</v>
      </c>
      <c r="H106" t="s">
        <v>21</v>
      </c>
      <c r="I106">
        <f>ROUND(ROUND(600/100,4),7)</f>
        <v>6</v>
      </c>
      <c r="J106">
        <v>0</v>
      </c>
      <c r="K106">
        <f>ROUND(ROUND(600/100,4),7)</f>
        <v>6</v>
      </c>
      <c r="O106">
        <f t="shared" si="109"/>
        <v>4684.38</v>
      </c>
      <c r="P106">
        <f t="shared" si="110"/>
        <v>2059.3200000000002</v>
      </c>
      <c r="Q106">
        <f t="shared" si="111"/>
        <v>31.74</v>
      </c>
      <c r="R106">
        <f t="shared" si="112"/>
        <v>5.58</v>
      </c>
      <c r="S106">
        <f t="shared" si="113"/>
        <v>2593.3200000000002</v>
      </c>
      <c r="T106">
        <f t="shared" si="114"/>
        <v>0</v>
      </c>
      <c r="U106">
        <f t="shared" si="115"/>
        <v>300.14999999999998</v>
      </c>
      <c r="V106">
        <f t="shared" si="116"/>
        <v>0.48299999999999998</v>
      </c>
      <c r="W106">
        <f t="shared" si="117"/>
        <v>0</v>
      </c>
      <c r="X106">
        <f t="shared" si="118"/>
        <v>2858.79</v>
      </c>
      <c r="Y106">
        <f t="shared" si="119"/>
        <v>1793.24</v>
      </c>
      <c r="AA106">
        <v>224801557</v>
      </c>
      <c r="AB106">
        <f t="shared" si="120"/>
        <v>780.73</v>
      </c>
      <c r="AC106">
        <f t="shared" si="121"/>
        <v>343.22</v>
      </c>
      <c r="AD106">
        <f>ROUND(((((ET106*ROUND(1.15,7)))-((EU106*ROUND(1.15,7))))+AE106),2)</f>
        <v>5.29</v>
      </c>
      <c r="AE106">
        <f t="shared" si="153"/>
        <v>0.93</v>
      </c>
      <c r="AF106">
        <f t="shared" si="153"/>
        <v>432.22</v>
      </c>
      <c r="AG106">
        <f t="shared" si="124"/>
        <v>0</v>
      </c>
      <c r="AH106">
        <f t="shared" si="154"/>
        <v>50.024999999999999</v>
      </c>
      <c r="AI106">
        <f t="shared" si="154"/>
        <v>8.0500000000000002E-2</v>
      </c>
      <c r="AJ106">
        <f t="shared" si="126"/>
        <v>0</v>
      </c>
      <c r="AK106">
        <v>723.66</v>
      </c>
      <c r="AL106">
        <v>343.22</v>
      </c>
      <c r="AM106">
        <v>4.5999999999999996</v>
      </c>
      <c r="AN106">
        <v>0.81</v>
      </c>
      <c r="AO106">
        <v>375.84</v>
      </c>
      <c r="AP106">
        <v>0</v>
      </c>
      <c r="AQ106">
        <v>43.5</v>
      </c>
      <c r="AR106">
        <v>7.0000000000000007E-2</v>
      </c>
      <c r="AS106">
        <v>0</v>
      </c>
      <c r="AT106">
        <v>110</v>
      </c>
      <c r="AU106">
        <v>69</v>
      </c>
      <c r="AV106">
        <v>1</v>
      </c>
      <c r="AW106">
        <v>1</v>
      </c>
      <c r="AZ106">
        <v>1</v>
      </c>
      <c r="BA106">
        <v>59.58</v>
      </c>
      <c r="BB106">
        <v>1</v>
      </c>
      <c r="BC106">
        <v>1</v>
      </c>
      <c r="BD106" t="s">
        <v>2</v>
      </c>
      <c r="BE106" t="s">
        <v>2</v>
      </c>
      <c r="BF106" t="s">
        <v>2</v>
      </c>
      <c r="BG106" t="s">
        <v>2</v>
      </c>
      <c r="BH106">
        <v>0</v>
      </c>
      <c r="BI106">
        <v>1</v>
      </c>
      <c r="BJ106" t="s">
        <v>181</v>
      </c>
      <c r="BM106">
        <v>8001</v>
      </c>
      <c r="BN106">
        <v>0</v>
      </c>
      <c r="BO106" t="s">
        <v>30</v>
      </c>
      <c r="BP106">
        <v>1</v>
      </c>
      <c r="BQ106">
        <v>23</v>
      </c>
      <c r="BR106">
        <v>0</v>
      </c>
      <c r="BS106">
        <v>59.58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2</v>
      </c>
      <c r="BZ106">
        <v>110</v>
      </c>
      <c r="CA106">
        <v>69</v>
      </c>
      <c r="CB106" t="s">
        <v>2</v>
      </c>
      <c r="CE106">
        <v>0</v>
      </c>
      <c r="CF106">
        <v>0</v>
      </c>
      <c r="CG106">
        <v>0</v>
      </c>
      <c r="CM106">
        <v>0</v>
      </c>
      <c r="CN106" t="s">
        <v>508</v>
      </c>
      <c r="CO106">
        <v>0</v>
      </c>
      <c r="CP106">
        <f t="shared" si="127"/>
        <v>4684.38</v>
      </c>
      <c r="CQ106">
        <f t="shared" si="128"/>
        <v>343.22</v>
      </c>
      <c r="CR106">
        <f t="shared" si="129"/>
        <v>5.29</v>
      </c>
      <c r="CS106">
        <f t="shared" si="130"/>
        <v>0.93</v>
      </c>
      <c r="CT106">
        <f t="shared" si="131"/>
        <v>432.22</v>
      </c>
      <c r="CU106">
        <f t="shared" si="132"/>
        <v>0</v>
      </c>
      <c r="CV106">
        <f t="shared" si="133"/>
        <v>50.024999999999999</v>
      </c>
      <c r="CW106">
        <f t="shared" si="134"/>
        <v>8.0500000000000002E-2</v>
      </c>
      <c r="CX106">
        <f t="shared" si="135"/>
        <v>0</v>
      </c>
      <c r="CY106">
        <f t="shared" si="136"/>
        <v>2858.79</v>
      </c>
      <c r="CZ106">
        <f t="shared" si="137"/>
        <v>1793.241</v>
      </c>
      <c r="DC106" t="s">
        <v>2</v>
      </c>
      <c r="DD106" t="s">
        <v>2</v>
      </c>
      <c r="DE106" t="s">
        <v>45</v>
      </c>
      <c r="DF106" t="s">
        <v>45</v>
      </c>
      <c r="DG106" t="s">
        <v>45</v>
      </c>
      <c r="DH106" t="s">
        <v>2</v>
      </c>
      <c r="DI106" t="s">
        <v>45</v>
      </c>
      <c r="DJ106" t="s">
        <v>45</v>
      </c>
      <c r="DK106" t="s">
        <v>2</v>
      </c>
      <c r="DL106" t="s">
        <v>2</v>
      </c>
      <c r="DM106" t="s">
        <v>2</v>
      </c>
      <c r="DN106">
        <v>0</v>
      </c>
      <c r="DO106">
        <v>0</v>
      </c>
      <c r="DP106">
        <v>1</v>
      </c>
      <c r="DQ106">
        <v>1</v>
      </c>
      <c r="DU106">
        <v>1005</v>
      </c>
      <c r="DV106" t="s">
        <v>21</v>
      </c>
      <c r="DW106" t="s">
        <v>21</v>
      </c>
      <c r="DX106">
        <v>100</v>
      </c>
      <c r="DZ106" t="s">
        <v>2</v>
      </c>
      <c r="EA106" t="s">
        <v>2</v>
      </c>
      <c r="EB106" t="s">
        <v>2</v>
      </c>
      <c r="EC106" t="s">
        <v>2</v>
      </c>
      <c r="ED106" t="s">
        <v>2</v>
      </c>
      <c r="EE106">
        <v>224644579</v>
      </c>
      <c r="EF106">
        <v>23</v>
      </c>
      <c r="EG106" t="s">
        <v>182</v>
      </c>
      <c r="EH106">
        <v>8</v>
      </c>
      <c r="EI106" t="s">
        <v>183</v>
      </c>
      <c r="EJ106">
        <v>1</v>
      </c>
      <c r="EK106">
        <v>8001</v>
      </c>
      <c r="EL106" t="s">
        <v>183</v>
      </c>
      <c r="EM106" t="s">
        <v>184</v>
      </c>
      <c r="EN106" t="s">
        <v>2</v>
      </c>
      <c r="EO106" t="s">
        <v>27</v>
      </c>
      <c r="EQ106">
        <v>768</v>
      </c>
      <c r="ER106">
        <v>723.66</v>
      </c>
      <c r="ES106">
        <v>343.22</v>
      </c>
      <c r="ET106">
        <v>4.5999999999999996</v>
      </c>
      <c r="EU106">
        <v>0.81</v>
      </c>
      <c r="EV106">
        <v>375.84</v>
      </c>
      <c r="EW106">
        <v>43.5</v>
      </c>
      <c r="EX106">
        <v>7.0000000000000007E-2</v>
      </c>
      <c r="EY106">
        <v>0</v>
      </c>
      <c r="FQ106">
        <v>0</v>
      </c>
      <c r="FR106">
        <f t="shared" si="138"/>
        <v>0</v>
      </c>
      <c r="FS106">
        <v>0</v>
      </c>
      <c r="FX106">
        <v>110</v>
      </c>
      <c r="FY106">
        <v>69</v>
      </c>
      <c r="GA106" t="s">
        <v>2</v>
      </c>
      <c r="GD106">
        <v>1</v>
      </c>
      <c r="GF106">
        <v>-1882577650</v>
      </c>
      <c r="GG106">
        <v>2</v>
      </c>
      <c r="GH106">
        <v>1</v>
      </c>
      <c r="GI106">
        <v>4</v>
      </c>
      <c r="GJ106">
        <v>0</v>
      </c>
      <c r="GK106">
        <v>0</v>
      </c>
      <c r="GL106">
        <f t="shared" si="139"/>
        <v>0</v>
      </c>
      <c r="GM106">
        <f t="shared" si="140"/>
        <v>9336.41</v>
      </c>
      <c r="GN106">
        <f t="shared" si="141"/>
        <v>9336.41</v>
      </c>
      <c r="GO106">
        <f t="shared" si="142"/>
        <v>0</v>
      </c>
      <c r="GP106">
        <f t="shared" si="143"/>
        <v>0</v>
      </c>
      <c r="GR106">
        <v>0</v>
      </c>
      <c r="GS106">
        <v>3</v>
      </c>
      <c r="GT106">
        <v>0</v>
      </c>
      <c r="GU106" t="s">
        <v>2</v>
      </c>
      <c r="GV106">
        <f t="shared" si="144"/>
        <v>0</v>
      </c>
      <c r="GW106">
        <v>1</v>
      </c>
      <c r="GX106">
        <f t="shared" si="145"/>
        <v>0</v>
      </c>
      <c r="HA106">
        <v>0</v>
      </c>
      <c r="HB106">
        <v>0</v>
      </c>
      <c r="HC106">
        <f t="shared" si="146"/>
        <v>0</v>
      </c>
      <c r="HE106" t="s">
        <v>2</v>
      </c>
      <c r="HF106" t="s">
        <v>2</v>
      </c>
      <c r="HI106">
        <f t="shared" si="147"/>
        <v>332</v>
      </c>
      <c r="HJ106">
        <f t="shared" si="148"/>
        <v>154510</v>
      </c>
      <c r="HK106">
        <f t="shared" si="149"/>
        <v>170326</v>
      </c>
      <c r="HL106">
        <f t="shared" si="150"/>
        <v>106841</v>
      </c>
      <c r="HM106" t="s">
        <v>2</v>
      </c>
      <c r="HN106" t="s">
        <v>185</v>
      </c>
      <c r="HO106" t="s">
        <v>186</v>
      </c>
      <c r="HP106" t="s">
        <v>183</v>
      </c>
      <c r="HQ106" t="s">
        <v>183</v>
      </c>
      <c r="IK106">
        <v>0</v>
      </c>
    </row>
    <row r="108" spans="1:255" x14ac:dyDescent="0.2">
      <c r="A108" s="3">
        <v>51</v>
      </c>
      <c r="B108" s="3">
        <f>B85</f>
        <v>1</v>
      </c>
      <c r="C108" s="3">
        <f>A85</f>
        <v>4</v>
      </c>
      <c r="D108" s="3">
        <f>ROW(A85)</f>
        <v>85</v>
      </c>
      <c r="E108" s="3"/>
      <c r="F108" s="3" t="str">
        <f>IF(F85&lt;&gt;"",F85,"")</f>
        <v>Новый раздел</v>
      </c>
      <c r="G108" s="3" t="str">
        <f>IF(G85&lt;&gt;"",G85,"")</f>
        <v>Наружная отделка фасада</v>
      </c>
      <c r="H108" s="3">
        <v>0</v>
      </c>
      <c r="I108" s="3"/>
      <c r="J108" s="3"/>
      <c r="K108" s="3"/>
      <c r="L108" s="3"/>
      <c r="M108" s="3"/>
      <c r="N108" s="3"/>
      <c r="O108" s="3">
        <f t="shared" ref="O108:T108" si="155">ROUND(AB108,2)</f>
        <v>431768.8</v>
      </c>
      <c r="P108" s="3">
        <f t="shared" si="155"/>
        <v>385840.84</v>
      </c>
      <c r="Q108" s="3">
        <f t="shared" si="155"/>
        <v>8841.34</v>
      </c>
      <c r="R108" s="3">
        <f t="shared" si="155"/>
        <v>3474.38</v>
      </c>
      <c r="S108" s="3">
        <f t="shared" si="155"/>
        <v>37086.620000000003</v>
      </c>
      <c r="T108" s="3">
        <f t="shared" si="155"/>
        <v>0</v>
      </c>
      <c r="U108" s="3">
        <f>AH108</f>
        <v>3905.4522420000003</v>
      </c>
      <c r="V108" s="3">
        <f>AI108</f>
        <v>299.5188</v>
      </c>
      <c r="W108" s="3">
        <f>ROUND(AJ108,2)</f>
        <v>0</v>
      </c>
      <c r="X108" s="3">
        <f>ROUND(AK108,2)</f>
        <v>40820.89</v>
      </c>
      <c r="Y108" s="3">
        <f>ROUND(AL108,2)</f>
        <v>20342.689999999999</v>
      </c>
      <c r="Z108" s="3"/>
      <c r="AA108" s="3"/>
      <c r="AB108" s="3">
        <f>ROUND(SUMIF(AA89:AA106,"=224801565",O89:O106),2)</f>
        <v>431768.8</v>
      </c>
      <c r="AC108" s="3">
        <f>ROUND(SUMIF(AA89:AA106,"=224801565",P89:P106),2)</f>
        <v>385840.84</v>
      </c>
      <c r="AD108" s="3">
        <f>ROUND(SUMIF(AA89:AA106,"=224801565",Q89:Q106),2)</f>
        <v>8841.34</v>
      </c>
      <c r="AE108" s="3">
        <f>ROUND(SUMIF(AA89:AA106,"=224801565",R89:R106),2)</f>
        <v>3474.38</v>
      </c>
      <c r="AF108" s="3">
        <f>ROUND(SUMIF(AA89:AA106,"=224801565",S89:S106),2)</f>
        <v>37086.620000000003</v>
      </c>
      <c r="AG108" s="3">
        <f>ROUND(SUMIF(AA89:AA106,"=224801565",T89:T106),2)</f>
        <v>0</v>
      </c>
      <c r="AH108" s="3">
        <f>SUMIF(AA89:AA106,"=224801565",U89:U106)</f>
        <v>3905.4522420000003</v>
      </c>
      <c r="AI108" s="3">
        <f>SUMIF(AA89:AA106,"=224801565",V89:V106)</f>
        <v>299.5188</v>
      </c>
      <c r="AJ108" s="3">
        <f>ROUND(SUMIF(AA89:AA106,"=224801565",W89:W106),2)</f>
        <v>0</v>
      </c>
      <c r="AK108" s="3">
        <f>ROUND(SUMIF(AA89:AA106,"=224801565",X89:X106),2)</f>
        <v>40820.89</v>
      </c>
      <c r="AL108" s="3">
        <f>ROUND(SUMIF(AA89:AA106,"=224801565",Y89:Y106),2)</f>
        <v>20342.689999999999</v>
      </c>
      <c r="AM108" s="3"/>
      <c r="AN108" s="3"/>
      <c r="AO108" s="3">
        <f t="shared" ref="AO108:BD108" si="156">ROUND(BX108,2)</f>
        <v>0</v>
      </c>
      <c r="AP108" s="3">
        <f t="shared" si="156"/>
        <v>0</v>
      </c>
      <c r="AQ108" s="3">
        <f t="shared" si="156"/>
        <v>0</v>
      </c>
      <c r="AR108" s="3">
        <f t="shared" si="156"/>
        <v>492932.38</v>
      </c>
      <c r="AS108" s="3">
        <f t="shared" si="156"/>
        <v>492932.38</v>
      </c>
      <c r="AT108" s="3">
        <f t="shared" si="156"/>
        <v>0</v>
      </c>
      <c r="AU108" s="3">
        <f t="shared" si="156"/>
        <v>0</v>
      </c>
      <c r="AV108" s="3">
        <f t="shared" si="156"/>
        <v>385840.84</v>
      </c>
      <c r="AW108" s="3">
        <f t="shared" si="156"/>
        <v>385840.84</v>
      </c>
      <c r="AX108" s="3">
        <f t="shared" si="156"/>
        <v>0</v>
      </c>
      <c r="AY108" s="3">
        <f t="shared" si="156"/>
        <v>385840.84</v>
      </c>
      <c r="AZ108" s="3">
        <f t="shared" si="156"/>
        <v>0</v>
      </c>
      <c r="BA108" s="3">
        <f t="shared" si="156"/>
        <v>0</v>
      </c>
      <c r="BB108" s="3">
        <f t="shared" si="156"/>
        <v>0</v>
      </c>
      <c r="BC108" s="3">
        <f t="shared" si="156"/>
        <v>0</v>
      </c>
      <c r="BD108" s="3">
        <f t="shared" si="156"/>
        <v>0</v>
      </c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>
        <f>ROUND(SUMIF(AA89:AA106,"=224801565",FQ89:FQ106),2)</f>
        <v>0</v>
      </c>
      <c r="BY108" s="3">
        <f>ROUND(SUMIF(AA89:AA106,"=224801565",FR89:FR106),2)</f>
        <v>0</v>
      </c>
      <c r="BZ108" s="3">
        <f>ROUND(SUMIF(AA89:AA106,"=224801565",GL89:GL106),2)</f>
        <v>0</v>
      </c>
      <c r="CA108" s="3">
        <f>ROUND(SUMIF(AA89:AA106,"=224801565",GM89:GM106),2)</f>
        <v>492932.38</v>
      </c>
      <c r="CB108" s="3">
        <f>ROUND(SUMIF(AA89:AA106,"=224801565",GN89:GN106),2)</f>
        <v>492932.38</v>
      </c>
      <c r="CC108" s="3">
        <f>ROUND(SUMIF(AA89:AA106,"=224801565",GO89:GO106),2)</f>
        <v>0</v>
      </c>
      <c r="CD108" s="3">
        <f>ROUND(SUMIF(AA89:AA106,"=224801565",GP89:GP106),2)</f>
        <v>0</v>
      </c>
      <c r="CE108" s="3">
        <f>AC108-BX108</f>
        <v>385840.84</v>
      </c>
      <c r="CF108" s="3">
        <f>AC108-BY108</f>
        <v>385840.84</v>
      </c>
      <c r="CG108" s="3">
        <f>BX108-BZ108</f>
        <v>0</v>
      </c>
      <c r="CH108" s="3">
        <f>AC108-BX108-BY108+BZ108</f>
        <v>385840.84</v>
      </c>
      <c r="CI108" s="3">
        <f>BY108-BZ108</f>
        <v>0</v>
      </c>
      <c r="CJ108" s="3">
        <f>ROUND(SUMIF(AA89:AA106,"=224801565",GX89:GX106),2)</f>
        <v>0</v>
      </c>
      <c r="CK108" s="3">
        <f>ROUND(SUMIF(AA89:AA106,"=224801565",GY89:GY106),2)</f>
        <v>0</v>
      </c>
      <c r="CL108" s="3">
        <f>ROUND(SUMIF(AA89:AA106,"=224801565",GZ89:GZ106),2)</f>
        <v>0</v>
      </c>
      <c r="CM108" s="3">
        <f>ROUND(SUMIF(AA89:AA106,"=224801565",HD89:HD106),2)</f>
        <v>0</v>
      </c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4">
        <f t="shared" ref="DG108:DL108" si="157">ROUND(DT108,2)</f>
        <v>431768.8</v>
      </c>
      <c r="DH108" s="4">
        <f t="shared" si="157"/>
        <v>385840.84</v>
      </c>
      <c r="DI108" s="4">
        <f t="shared" si="157"/>
        <v>8841.34</v>
      </c>
      <c r="DJ108" s="4">
        <f t="shared" si="157"/>
        <v>3474.38</v>
      </c>
      <c r="DK108" s="4">
        <f t="shared" si="157"/>
        <v>37086.620000000003</v>
      </c>
      <c r="DL108" s="4">
        <f t="shared" si="157"/>
        <v>0</v>
      </c>
      <c r="DM108" s="4">
        <f>DZ108</f>
        <v>3905.4522420000003</v>
      </c>
      <c r="DN108" s="4">
        <f>EA108</f>
        <v>299.5188</v>
      </c>
      <c r="DO108" s="4">
        <f>ROUND(EB108,2)</f>
        <v>0</v>
      </c>
      <c r="DP108" s="4">
        <f>ROUND(EC108,2)</f>
        <v>40820.89</v>
      </c>
      <c r="DQ108" s="4">
        <f>ROUND(ED108,2)</f>
        <v>20394.669999999998</v>
      </c>
      <c r="DR108" s="4"/>
      <c r="DS108" s="4"/>
      <c r="DT108" s="4">
        <f>ROUND(SUMIF(AA89:AA106,"=224801557",O89:O106),2)</f>
        <v>431768.8</v>
      </c>
      <c r="DU108" s="4">
        <f>ROUND(SUMIF(AA89:AA106,"=224801557",P89:P106),2)</f>
        <v>385840.84</v>
      </c>
      <c r="DV108" s="4">
        <f>ROUND(SUMIF(AA89:AA106,"=224801557",Q89:Q106),2)</f>
        <v>8841.34</v>
      </c>
      <c r="DW108" s="4">
        <f>ROUND(SUMIF(AA89:AA106,"=224801557",R89:R106),2)</f>
        <v>3474.38</v>
      </c>
      <c r="DX108" s="4">
        <f>ROUND(SUMIF(AA89:AA106,"=224801557",S89:S106),2)</f>
        <v>37086.620000000003</v>
      </c>
      <c r="DY108" s="4">
        <f>ROUND(SUMIF(AA89:AA106,"=224801557",T89:T106),2)</f>
        <v>0</v>
      </c>
      <c r="DZ108" s="4">
        <f>SUMIF(AA89:AA106,"=224801557",U89:U106)</f>
        <v>3905.4522420000003</v>
      </c>
      <c r="EA108" s="4">
        <f>SUMIF(AA89:AA106,"=224801557",V89:V106)</f>
        <v>299.5188</v>
      </c>
      <c r="EB108" s="4">
        <f>ROUND(SUMIF(AA89:AA106,"=224801557",W89:W106),2)</f>
        <v>0</v>
      </c>
      <c r="EC108" s="4">
        <f>ROUND(SUMIF(AA89:AA106,"=224801557",X89:X106),2)</f>
        <v>40820.89</v>
      </c>
      <c r="ED108" s="4">
        <f>ROUND(SUMIF(AA89:AA106,"=224801557",Y89:Y106),2)</f>
        <v>20394.669999999998</v>
      </c>
      <c r="EE108" s="4"/>
      <c r="EF108" s="4"/>
      <c r="EG108" s="4">
        <f t="shared" ref="EG108:EV108" si="158">ROUND(FP108,2)</f>
        <v>0</v>
      </c>
      <c r="EH108" s="4">
        <f t="shared" si="158"/>
        <v>0</v>
      </c>
      <c r="EI108" s="4">
        <f t="shared" si="158"/>
        <v>0</v>
      </c>
      <c r="EJ108" s="4">
        <f t="shared" si="158"/>
        <v>492984.36</v>
      </c>
      <c r="EK108" s="4">
        <f t="shared" si="158"/>
        <v>492984.36</v>
      </c>
      <c r="EL108" s="4">
        <f t="shared" si="158"/>
        <v>0</v>
      </c>
      <c r="EM108" s="4">
        <f t="shared" si="158"/>
        <v>0</v>
      </c>
      <c r="EN108" s="4">
        <f t="shared" si="158"/>
        <v>385840.84</v>
      </c>
      <c r="EO108" s="4">
        <f t="shared" si="158"/>
        <v>385840.84</v>
      </c>
      <c r="EP108" s="4">
        <f t="shared" si="158"/>
        <v>0</v>
      </c>
      <c r="EQ108" s="4">
        <f t="shared" si="158"/>
        <v>385840.84</v>
      </c>
      <c r="ER108" s="4">
        <f t="shared" si="158"/>
        <v>0</v>
      </c>
      <c r="ES108" s="4">
        <f t="shared" si="158"/>
        <v>0</v>
      </c>
      <c r="ET108" s="4">
        <f t="shared" si="158"/>
        <v>0</v>
      </c>
      <c r="EU108" s="4">
        <f t="shared" si="158"/>
        <v>0</v>
      </c>
      <c r="EV108" s="4">
        <f t="shared" si="158"/>
        <v>0</v>
      </c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>
        <f>ROUND(SUMIF(AA89:AA106,"=224801557",FQ89:FQ106),2)</f>
        <v>0</v>
      </c>
      <c r="FQ108" s="4">
        <f>ROUND(SUMIF(AA89:AA106,"=224801557",FR89:FR106),2)</f>
        <v>0</v>
      </c>
      <c r="FR108" s="4">
        <f>ROUND(SUMIF(AA89:AA106,"=224801557",GL89:GL106),2)</f>
        <v>0</v>
      </c>
      <c r="FS108" s="4">
        <f>ROUND(SUMIF(AA89:AA106,"=224801557",GM89:GM106),2)</f>
        <v>492984.36</v>
      </c>
      <c r="FT108" s="4">
        <f>ROUND(SUMIF(AA89:AA106,"=224801557",GN89:GN106),2)</f>
        <v>492984.36</v>
      </c>
      <c r="FU108" s="4">
        <f>ROUND(SUMIF(AA89:AA106,"=224801557",GO89:GO106),2)</f>
        <v>0</v>
      </c>
      <c r="FV108" s="4">
        <f>ROUND(SUMIF(AA89:AA106,"=224801557",GP89:GP106),2)</f>
        <v>0</v>
      </c>
      <c r="FW108" s="4">
        <f>DU108-FP108</f>
        <v>385840.84</v>
      </c>
      <c r="FX108" s="4">
        <f>DU108-FQ108</f>
        <v>385840.84</v>
      </c>
      <c r="FY108" s="4">
        <f>FP108-FR108</f>
        <v>0</v>
      </c>
      <c r="FZ108" s="4">
        <f>DU108-FP108-FQ108+FR108</f>
        <v>385840.84</v>
      </c>
      <c r="GA108" s="4">
        <f>FQ108-FR108</f>
        <v>0</v>
      </c>
      <c r="GB108" s="4">
        <f>ROUND(SUMIF(AA89:AA106,"=224801557",GX89:GX106),2)</f>
        <v>0</v>
      </c>
      <c r="GC108" s="4">
        <f>ROUND(SUMIF(AA89:AA106,"=224801557",GY89:GY106),2)</f>
        <v>0</v>
      </c>
      <c r="GD108" s="4">
        <f>ROUND(SUMIF(AA89:AA106,"=224801557",GZ89:GZ106),2)</f>
        <v>0</v>
      </c>
      <c r="GE108" s="4">
        <f>ROUND(SUMIF(AA89:AA106,"=224801557",HD89:HD106),2)</f>
        <v>0</v>
      </c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>
        <v>0</v>
      </c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201</v>
      </c>
      <c r="F110" s="5">
        <f>ROUND(Source!O108,O110)</f>
        <v>431768.8</v>
      </c>
      <c r="G110" s="5" t="s">
        <v>86</v>
      </c>
      <c r="H110" s="5" t="s">
        <v>87</v>
      </c>
      <c r="I110" s="5"/>
      <c r="J110" s="5"/>
      <c r="K110" s="5">
        <v>201</v>
      </c>
      <c r="L110" s="5">
        <v>1</v>
      </c>
      <c r="M110" s="5">
        <v>3</v>
      </c>
      <c r="N110" s="5" t="s">
        <v>2</v>
      </c>
      <c r="O110" s="5">
        <v>2</v>
      </c>
      <c r="P110" s="5">
        <f>ROUND(Source!DG108,O110)</f>
        <v>431768.8</v>
      </c>
      <c r="Q110" s="5"/>
      <c r="R110" s="5"/>
      <c r="S110" s="5"/>
      <c r="T110" s="5"/>
      <c r="U110" s="5"/>
      <c r="V110" s="5"/>
      <c r="W110" s="5">
        <v>431768.80000000005</v>
      </c>
      <c r="X110" s="5">
        <v>1</v>
      </c>
      <c r="Y110" s="5">
        <v>431768.80000000005</v>
      </c>
      <c r="Z110" s="5">
        <v>431768.80000000005</v>
      </c>
      <c r="AA110" s="5">
        <v>1</v>
      </c>
      <c r="AB110" s="5">
        <v>5406122</v>
      </c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202</v>
      </c>
      <c r="F111" s="5">
        <f>ROUND(Source!P108,O111)</f>
        <v>385840.84</v>
      </c>
      <c r="G111" s="5" t="s">
        <v>88</v>
      </c>
      <c r="H111" s="5" t="s">
        <v>89</v>
      </c>
      <c r="I111" s="5"/>
      <c r="J111" s="5"/>
      <c r="K111" s="5">
        <v>202</v>
      </c>
      <c r="L111" s="5">
        <v>2</v>
      </c>
      <c r="M111" s="5">
        <v>3</v>
      </c>
      <c r="N111" s="5" t="s">
        <v>2</v>
      </c>
      <c r="O111" s="5">
        <v>2</v>
      </c>
      <c r="P111" s="5">
        <f>ROUND(Source!DH108,O111)</f>
        <v>385840.84</v>
      </c>
      <c r="Q111" s="5"/>
      <c r="R111" s="5"/>
      <c r="S111" s="5"/>
      <c r="T111" s="5"/>
      <c r="U111" s="5"/>
      <c r="V111" s="5"/>
      <c r="W111" s="5">
        <v>385840.84</v>
      </c>
      <c r="X111" s="5">
        <v>1</v>
      </c>
      <c r="Y111" s="5">
        <v>385840.84</v>
      </c>
      <c r="Z111" s="5">
        <v>385840.84</v>
      </c>
      <c r="AA111" s="5">
        <v>1</v>
      </c>
      <c r="AB111" s="5">
        <v>0</v>
      </c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222</v>
      </c>
      <c r="F112" s="5">
        <f>ROUND(Source!AO108,O112)</f>
        <v>0</v>
      </c>
      <c r="G112" s="5" t="s">
        <v>90</v>
      </c>
      <c r="H112" s="5" t="s">
        <v>91</v>
      </c>
      <c r="I112" s="5"/>
      <c r="J112" s="5"/>
      <c r="K112" s="5">
        <v>222</v>
      </c>
      <c r="L112" s="5">
        <v>3</v>
      </c>
      <c r="M112" s="5">
        <v>3</v>
      </c>
      <c r="N112" s="5" t="s">
        <v>2</v>
      </c>
      <c r="O112" s="5">
        <v>2</v>
      </c>
      <c r="P112" s="5">
        <f>ROUND(Source!EG108,O112)</f>
        <v>0</v>
      </c>
      <c r="Q112" s="5"/>
      <c r="R112" s="5"/>
      <c r="S112" s="5"/>
      <c r="T112" s="5"/>
      <c r="U112" s="5"/>
      <c r="V112" s="5"/>
      <c r="W112" s="5">
        <v>0</v>
      </c>
      <c r="X112" s="5">
        <v>1</v>
      </c>
      <c r="Y112" s="5">
        <v>0</v>
      </c>
      <c r="Z112" s="5">
        <v>0</v>
      </c>
      <c r="AA112" s="5">
        <v>1</v>
      </c>
      <c r="AB112" s="5">
        <v>0</v>
      </c>
    </row>
    <row r="113" spans="1:28" x14ac:dyDescent="0.2">
      <c r="A113" s="5">
        <v>50</v>
      </c>
      <c r="B113" s="5">
        <v>0</v>
      </c>
      <c r="C113" s="5">
        <v>0</v>
      </c>
      <c r="D113" s="5">
        <v>1</v>
      </c>
      <c r="E113" s="5">
        <v>225</v>
      </c>
      <c r="F113" s="5">
        <f>ROUND(Source!AV108,O113)</f>
        <v>385840.84</v>
      </c>
      <c r="G113" s="5" t="s">
        <v>92</v>
      </c>
      <c r="H113" s="5" t="s">
        <v>93</v>
      </c>
      <c r="I113" s="5"/>
      <c r="J113" s="5"/>
      <c r="K113" s="5">
        <v>225</v>
      </c>
      <c r="L113" s="5">
        <v>4</v>
      </c>
      <c r="M113" s="5">
        <v>3</v>
      </c>
      <c r="N113" s="5" t="s">
        <v>2</v>
      </c>
      <c r="O113" s="5">
        <v>2</v>
      </c>
      <c r="P113" s="5">
        <f>ROUND(Source!EN108,O113)</f>
        <v>385840.84</v>
      </c>
      <c r="Q113" s="5"/>
      <c r="R113" s="5"/>
      <c r="S113" s="5"/>
      <c r="T113" s="5"/>
      <c r="U113" s="5"/>
      <c r="V113" s="5"/>
      <c r="W113" s="5">
        <v>385840.84</v>
      </c>
      <c r="X113" s="5">
        <v>1</v>
      </c>
      <c r="Y113" s="5">
        <v>385840.84</v>
      </c>
      <c r="Z113" s="5">
        <v>385840.84</v>
      </c>
      <c r="AA113" s="5">
        <v>1</v>
      </c>
      <c r="AB113" s="5">
        <v>0</v>
      </c>
    </row>
    <row r="114" spans="1:28" x14ac:dyDescent="0.2">
      <c r="A114" s="5">
        <v>50</v>
      </c>
      <c r="B114" s="5">
        <v>0</v>
      </c>
      <c r="C114" s="5">
        <v>0</v>
      </c>
      <c r="D114" s="5">
        <v>1</v>
      </c>
      <c r="E114" s="5">
        <v>226</v>
      </c>
      <c r="F114" s="5">
        <f>ROUND(Source!AW108,O114)</f>
        <v>385840.84</v>
      </c>
      <c r="G114" s="5" t="s">
        <v>94</v>
      </c>
      <c r="H114" s="5" t="s">
        <v>95</v>
      </c>
      <c r="I114" s="5"/>
      <c r="J114" s="5"/>
      <c r="K114" s="5">
        <v>226</v>
      </c>
      <c r="L114" s="5">
        <v>5</v>
      </c>
      <c r="M114" s="5">
        <v>3</v>
      </c>
      <c r="N114" s="5" t="s">
        <v>2</v>
      </c>
      <c r="O114" s="5">
        <v>2</v>
      </c>
      <c r="P114" s="5">
        <f>ROUND(Source!EO108,O114)</f>
        <v>385840.84</v>
      </c>
      <c r="Q114" s="5"/>
      <c r="R114" s="5"/>
      <c r="S114" s="5"/>
      <c r="T114" s="5"/>
      <c r="U114" s="5"/>
      <c r="V114" s="5"/>
      <c r="W114" s="5">
        <v>385840.84</v>
      </c>
      <c r="X114" s="5">
        <v>1</v>
      </c>
      <c r="Y114" s="5">
        <v>385840.84</v>
      </c>
      <c r="Z114" s="5">
        <v>385840.84</v>
      </c>
      <c r="AA114" s="5">
        <v>1</v>
      </c>
      <c r="AB114" s="5">
        <v>3048143</v>
      </c>
    </row>
    <row r="115" spans="1:28" x14ac:dyDescent="0.2">
      <c r="A115" s="5">
        <v>50</v>
      </c>
      <c r="B115" s="5">
        <v>0</v>
      </c>
      <c r="C115" s="5">
        <v>0</v>
      </c>
      <c r="D115" s="5">
        <v>1</v>
      </c>
      <c r="E115" s="5">
        <v>227</v>
      </c>
      <c r="F115" s="5">
        <f>ROUND(Source!AX108,O115)</f>
        <v>0</v>
      </c>
      <c r="G115" s="5" t="s">
        <v>96</v>
      </c>
      <c r="H115" s="5" t="s">
        <v>97</v>
      </c>
      <c r="I115" s="5"/>
      <c r="J115" s="5"/>
      <c r="K115" s="5">
        <v>227</v>
      </c>
      <c r="L115" s="5">
        <v>6</v>
      </c>
      <c r="M115" s="5">
        <v>3</v>
      </c>
      <c r="N115" s="5" t="s">
        <v>2</v>
      </c>
      <c r="O115" s="5">
        <v>2</v>
      </c>
      <c r="P115" s="5">
        <f>ROUND(Source!EP108,O115)</f>
        <v>0</v>
      </c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>
        <v>0</v>
      </c>
      <c r="AA115" s="5">
        <v>1</v>
      </c>
      <c r="AB115" s="5">
        <v>0</v>
      </c>
    </row>
    <row r="116" spans="1:28" x14ac:dyDescent="0.2">
      <c r="A116" s="5">
        <v>50</v>
      </c>
      <c r="B116" s="5">
        <v>0</v>
      </c>
      <c r="C116" s="5">
        <v>0</v>
      </c>
      <c r="D116" s="5">
        <v>1</v>
      </c>
      <c r="E116" s="5">
        <v>228</v>
      </c>
      <c r="F116" s="5">
        <f>ROUND(Source!AY108,O116)</f>
        <v>385840.84</v>
      </c>
      <c r="G116" s="5" t="s">
        <v>98</v>
      </c>
      <c r="H116" s="5" t="s">
        <v>99</v>
      </c>
      <c r="I116" s="5"/>
      <c r="J116" s="5"/>
      <c r="K116" s="5">
        <v>228</v>
      </c>
      <c r="L116" s="5">
        <v>7</v>
      </c>
      <c r="M116" s="5">
        <v>3</v>
      </c>
      <c r="N116" s="5" t="s">
        <v>2</v>
      </c>
      <c r="O116" s="5">
        <v>2</v>
      </c>
      <c r="P116" s="5">
        <f>ROUND(Source!EQ108,O116)</f>
        <v>385840.84</v>
      </c>
      <c r="Q116" s="5"/>
      <c r="R116" s="5"/>
      <c r="S116" s="5"/>
      <c r="T116" s="5"/>
      <c r="U116" s="5"/>
      <c r="V116" s="5"/>
      <c r="W116" s="5">
        <v>385840.84</v>
      </c>
      <c r="X116" s="5">
        <v>1</v>
      </c>
      <c r="Y116" s="5">
        <v>385840.84</v>
      </c>
      <c r="Z116" s="5">
        <v>385840.84</v>
      </c>
      <c r="AA116" s="5">
        <v>1</v>
      </c>
      <c r="AB116" s="5">
        <v>3048143</v>
      </c>
    </row>
    <row r="117" spans="1:28" x14ac:dyDescent="0.2">
      <c r="A117" s="5">
        <v>50</v>
      </c>
      <c r="B117" s="5">
        <v>0</v>
      </c>
      <c r="C117" s="5">
        <v>0</v>
      </c>
      <c r="D117" s="5">
        <v>1</v>
      </c>
      <c r="E117" s="5">
        <v>216</v>
      </c>
      <c r="F117" s="5">
        <f>ROUND(Source!AP108,O117)</f>
        <v>0</v>
      </c>
      <c r="G117" s="5" t="s">
        <v>100</v>
      </c>
      <c r="H117" s="5" t="s">
        <v>101</v>
      </c>
      <c r="I117" s="5"/>
      <c r="J117" s="5"/>
      <c r="K117" s="5">
        <v>216</v>
      </c>
      <c r="L117" s="5">
        <v>8</v>
      </c>
      <c r="M117" s="5">
        <v>3</v>
      </c>
      <c r="N117" s="5" t="s">
        <v>2</v>
      </c>
      <c r="O117" s="5">
        <v>2</v>
      </c>
      <c r="P117" s="5">
        <f>ROUND(Source!EH108,O117)</f>
        <v>0</v>
      </c>
      <c r="Q117" s="5"/>
      <c r="R117" s="5"/>
      <c r="S117" s="5"/>
      <c r="T117" s="5"/>
      <c r="U117" s="5"/>
      <c r="V117" s="5"/>
      <c r="W117" s="5">
        <v>0</v>
      </c>
      <c r="X117" s="5">
        <v>1</v>
      </c>
      <c r="Y117" s="5">
        <v>0</v>
      </c>
      <c r="Z117" s="5">
        <v>0</v>
      </c>
      <c r="AA117" s="5">
        <v>1</v>
      </c>
      <c r="AB117" s="5">
        <v>0</v>
      </c>
    </row>
    <row r="118" spans="1:28" x14ac:dyDescent="0.2">
      <c r="A118" s="5">
        <v>50</v>
      </c>
      <c r="B118" s="5">
        <v>0</v>
      </c>
      <c r="C118" s="5">
        <v>0</v>
      </c>
      <c r="D118" s="5">
        <v>1</v>
      </c>
      <c r="E118" s="5">
        <v>223</v>
      </c>
      <c r="F118" s="5">
        <f>ROUND(Source!AQ108,O118)</f>
        <v>0</v>
      </c>
      <c r="G118" s="5" t="s">
        <v>102</v>
      </c>
      <c r="H118" s="5" t="s">
        <v>103</v>
      </c>
      <c r="I118" s="5"/>
      <c r="J118" s="5"/>
      <c r="K118" s="5">
        <v>223</v>
      </c>
      <c r="L118" s="5">
        <v>9</v>
      </c>
      <c r="M118" s="5">
        <v>3</v>
      </c>
      <c r="N118" s="5" t="s">
        <v>2</v>
      </c>
      <c r="O118" s="5">
        <v>2</v>
      </c>
      <c r="P118" s="5">
        <f>ROUND(Source!EI108,O118)</f>
        <v>0</v>
      </c>
      <c r="Q118" s="5"/>
      <c r="R118" s="5"/>
      <c r="S118" s="5"/>
      <c r="T118" s="5"/>
      <c r="U118" s="5"/>
      <c r="V118" s="5"/>
      <c r="W118" s="5">
        <v>0</v>
      </c>
      <c r="X118" s="5">
        <v>1</v>
      </c>
      <c r="Y118" s="5">
        <v>0</v>
      </c>
      <c r="Z118" s="5">
        <v>0</v>
      </c>
      <c r="AA118" s="5">
        <v>1</v>
      </c>
      <c r="AB118" s="5">
        <v>0</v>
      </c>
    </row>
    <row r="119" spans="1:28" x14ac:dyDescent="0.2">
      <c r="A119" s="5">
        <v>50</v>
      </c>
      <c r="B119" s="5">
        <v>0</v>
      </c>
      <c r="C119" s="5">
        <v>0</v>
      </c>
      <c r="D119" s="5">
        <v>1</v>
      </c>
      <c r="E119" s="5">
        <v>229</v>
      </c>
      <c r="F119" s="5">
        <f>ROUND(Source!AZ108,O119)</f>
        <v>0</v>
      </c>
      <c r="G119" s="5" t="s">
        <v>104</v>
      </c>
      <c r="H119" s="5" t="s">
        <v>105</v>
      </c>
      <c r="I119" s="5"/>
      <c r="J119" s="5"/>
      <c r="K119" s="5">
        <v>229</v>
      </c>
      <c r="L119" s="5">
        <v>10</v>
      </c>
      <c r="M119" s="5">
        <v>3</v>
      </c>
      <c r="N119" s="5" t="s">
        <v>2</v>
      </c>
      <c r="O119" s="5">
        <v>2</v>
      </c>
      <c r="P119" s="5">
        <f>ROUND(Source!ER108,O119)</f>
        <v>0</v>
      </c>
      <c r="Q119" s="5"/>
      <c r="R119" s="5"/>
      <c r="S119" s="5"/>
      <c r="T119" s="5"/>
      <c r="U119" s="5"/>
      <c r="V119" s="5"/>
      <c r="W119" s="5">
        <v>0</v>
      </c>
      <c r="X119" s="5">
        <v>1</v>
      </c>
      <c r="Y119" s="5">
        <v>0</v>
      </c>
      <c r="Z119" s="5">
        <v>0</v>
      </c>
      <c r="AA119" s="5">
        <v>1</v>
      </c>
      <c r="AB119" s="5">
        <v>0</v>
      </c>
    </row>
    <row r="120" spans="1:28" x14ac:dyDescent="0.2">
      <c r="A120" s="5">
        <v>50</v>
      </c>
      <c r="B120" s="5">
        <v>0</v>
      </c>
      <c r="C120" s="5">
        <v>0</v>
      </c>
      <c r="D120" s="5">
        <v>1</v>
      </c>
      <c r="E120" s="5">
        <v>203</v>
      </c>
      <c r="F120" s="5">
        <f>ROUND(Source!Q108,O120)</f>
        <v>8841.34</v>
      </c>
      <c r="G120" s="5" t="s">
        <v>106</v>
      </c>
      <c r="H120" s="5" t="s">
        <v>107</v>
      </c>
      <c r="I120" s="5"/>
      <c r="J120" s="5"/>
      <c r="K120" s="5">
        <v>203</v>
      </c>
      <c r="L120" s="5">
        <v>11</v>
      </c>
      <c r="M120" s="5">
        <v>3</v>
      </c>
      <c r="N120" s="5" t="s">
        <v>2</v>
      </c>
      <c r="O120" s="5">
        <v>2</v>
      </c>
      <c r="P120" s="5">
        <f>ROUND(Source!DI108,O120)</f>
        <v>8841.34</v>
      </c>
      <c r="Q120" s="5"/>
      <c r="R120" s="5"/>
      <c r="S120" s="5"/>
      <c r="T120" s="5"/>
      <c r="U120" s="5"/>
      <c r="V120" s="5"/>
      <c r="W120" s="5">
        <v>8841.34</v>
      </c>
      <c r="X120" s="5">
        <v>1</v>
      </c>
      <c r="Y120" s="5">
        <v>8841.34</v>
      </c>
      <c r="Z120" s="5">
        <v>8841.34</v>
      </c>
      <c r="AA120" s="5">
        <v>1</v>
      </c>
      <c r="AB120" s="5">
        <v>148358</v>
      </c>
    </row>
    <row r="121" spans="1:28" x14ac:dyDescent="0.2">
      <c r="A121" s="5">
        <v>50</v>
      </c>
      <c r="B121" s="5">
        <v>0</v>
      </c>
      <c r="C121" s="5">
        <v>0</v>
      </c>
      <c r="D121" s="5">
        <v>1</v>
      </c>
      <c r="E121" s="5">
        <v>231</v>
      </c>
      <c r="F121" s="5">
        <f>ROUND(Source!BB108,O121)</f>
        <v>0</v>
      </c>
      <c r="G121" s="5" t="s">
        <v>108</v>
      </c>
      <c r="H121" s="5" t="s">
        <v>109</v>
      </c>
      <c r="I121" s="5"/>
      <c r="J121" s="5"/>
      <c r="K121" s="5">
        <v>231</v>
      </c>
      <c r="L121" s="5">
        <v>12</v>
      </c>
      <c r="M121" s="5">
        <v>3</v>
      </c>
      <c r="N121" s="5" t="s">
        <v>2</v>
      </c>
      <c r="O121" s="5">
        <v>2</v>
      </c>
      <c r="P121" s="5">
        <f>ROUND(Source!ET108,O121)</f>
        <v>0</v>
      </c>
      <c r="Q121" s="5"/>
      <c r="R121" s="5"/>
      <c r="S121" s="5"/>
      <c r="T121" s="5"/>
      <c r="U121" s="5"/>
      <c r="V121" s="5"/>
      <c r="W121" s="5">
        <v>0</v>
      </c>
      <c r="X121" s="5">
        <v>1</v>
      </c>
      <c r="Y121" s="5">
        <v>0</v>
      </c>
      <c r="Z121" s="5">
        <v>0</v>
      </c>
      <c r="AA121" s="5">
        <v>1</v>
      </c>
      <c r="AB121" s="5">
        <v>0</v>
      </c>
    </row>
    <row r="122" spans="1:28" x14ac:dyDescent="0.2">
      <c r="A122" s="5">
        <v>50</v>
      </c>
      <c r="B122" s="5">
        <v>0</v>
      </c>
      <c r="C122" s="5">
        <v>0</v>
      </c>
      <c r="D122" s="5">
        <v>1</v>
      </c>
      <c r="E122" s="5">
        <v>204</v>
      </c>
      <c r="F122" s="5">
        <f>ROUND(Source!R108,O122)</f>
        <v>3474.38</v>
      </c>
      <c r="G122" s="5" t="s">
        <v>110</v>
      </c>
      <c r="H122" s="5" t="s">
        <v>111</v>
      </c>
      <c r="I122" s="5"/>
      <c r="J122" s="5"/>
      <c r="K122" s="5">
        <v>204</v>
      </c>
      <c r="L122" s="5">
        <v>13</v>
      </c>
      <c r="M122" s="5">
        <v>3</v>
      </c>
      <c r="N122" s="5" t="s">
        <v>2</v>
      </c>
      <c r="O122" s="5">
        <v>2</v>
      </c>
      <c r="P122" s="5">
        <f>ROUND(Source!DJ108,O122)</f>
        <v>3474.38</v>
      </c>
      <c r="Q122" s="5"/>
      <c r="R122" s="5"/>
      <c r="S122" s="5"/>
      <c r="T122" s="5"/>
      <c r="U122" s="5"/>
      <c r="V122" s="5"/>
      <c r="W122" s="5">
        <v>3474.38</v>
      </c>
      <c r="X122" s="5">
        <v>1</v>
      </c>
      <c r="Y122" s="5">
        <v>3474.38</v>
      </c>
      <c r="Z122" s="5">
        <v>3474.38</v>
      </c>
      <c r="AA122" s="5">
        <v>1</v>
      </c>
      <c r="AB122" s="5">
        <v>207003</v>
      </c>
    </row>
    <row r="123" spans="1:28" x14ac:dyDescent="0.2">
      <c r="A123" s="5">
        <v>50</v>
      </c>
      <c r="B123" s="5">
        <v>0</v>
      </c>
      <c r="C123" s="5">
        <v>0</v>
      </c>
      <c r="D123" s="5">
        <v>1</v>
      </c>
      <c r="E123" s="5">
        <v>205</v>
      </c>
      <c r="F123" s="5">
        <f>ROUND(Source!S108,O123)</f>
        <v>37086.620000000003</v>
      </c>
      <c r="G123" s="5" t="s">
        <v>112</v>
      </c>
      <c r="H123" s="5" t="s">
        <v>113</v>
      </c>
      <c r="I123" s="5"/>
      <c r="J123" s="5"/>
      <c r="K123" s="5">
        <v>205</v>
      </c>
      <c r="L123" s="5">
        <v>14</v>
      </c>
      <c r="M123" s="5">
        <v>3</v>
      </c>
      <c r="N123" s="5" t="s">
        <v>2</v>
      </c>
      <c r="O123" s="5">
        <v>2</v>
      </c>
      <c r="P123" s="5">
        <f>ROUND(Source!DK108,O123)</f>
        <v>37086.620000000003</v>
      </c>
      <c r="Q123" s="5"/>
      <c r="R123" s="5"/>
      <c r="S123" s="5"/>
      <c r="T123" s="5"/>
      <c r="U123" s="5"/>
      <c r="V123" s="5"/>
      <c r="W123" s="5">
        <v>37086.620000000003</v>
      </c>
      <c r="X123" s="5">
        <v>1</v>
      </c>
      <c r="Y123" s="5">
        <v>37086.620000000003</v>
      </c>
      <c r="Z123" s="5">
        <v>37086.620000000003</v>
      </c>
      <c r="AA123" s="5">
        <v>1</v>
      </c>
      <c r="AB123" s="5">
        <v>2209621</v>
      </c>
    </row>
    <row r="124" spans="1:28" x14ac:dyDescent="0.2">
      <c r="A124" s="5">
        <v>50</v>
      </c>
      <c r="B124" s="5">
        <v>0</v>
      </c>
      <c r="C124" s="5">
        <v>0</v>
      </c>
      <c r="D124" s="5">
        <v>1</v>
      </c>
      <c r="E124" s="5">
        <v>232</v>
      </c>
      <c r="F124" s="5">
        <f>ROUND(Source!BC108,O124)</f>
        <v>0</v>
      </c>
      <c r="G124" s="5" t="s">
        <v>114</v>
      </c>
      <c r="H124" s="5" t="s">
        <v>115</v>
      </c>
      <c r="I124" s="5"/>
      <c r="J124" s="5"/>
      <c r="K124" s="5">
        <v>232</v>
      </c>
      <c r="L124" s="5">
        <v>15</v>
      </c>
      <c r="M124" s="5">
        <v>3</v>
      </c>
      <c r="N124" s="5" t="s">
        <v>2</v>
      </c>
      <c r="O124" s="5">
        <v>2</v>
      </c>
      <c r="P124" s="5">
        <f>ROUND(Source!EU108,O124)</f>
        <v>0</v>
      </c>
      <c r="Q124" s="5"/>
      <c r="R124" s="5"/>
      <c r="S124" s="5"/>
      <c r="T124" s="5"/>
      <c r="U124" s="5"/>
      <c r="V124" s="5"/>
      <c r="W124" s="5">
        <v>0</v>
      </c>
      <c r="X124" s="5">
        <v>1</v>
      </c>
      <c r="Y124" s="5">
        <v>0</v>
      </c>
      <c r="Z124" s="5">
        <v>0</v>
      </c>
      <c r="AA124" s="5">
        <v>1</v>
      </c>
      <c r="AB124" s="5">
        <v>0</v>
      </c>
    </row>
    <row r="125" spans="1:28" x14ac:dyDescent="0.2">
      <c r="A125" s="5">
        <v>50</v>
      </c>
      <c r="B125" s="5">
        <v>0</v>
      </c>
      <c r="C125" s="5">
        <v>0</v>
      </c>
      <c r="D125" s="5">
        <v>1</v>
      </c>
      <c r="E125" s="5">
        <v>214</v>
      </c>
      <c r="F125" s="5">
        <f>ROUND(Source!AS108,O125)</f>
        <v>492932.38</v>
      </c>
      <c r="G125" s="5" t="s">
        <v>116</v>
      </c>
      <c r="H125" s="5" t="s">
        <v>117</v>
      </c>
      <c r="I125" s="5"/>
      <c r="J125" s="5"/>
      <c r="K125" s="5">
        <v>214</v>
      </c>
      <c r="L125" s="5">
        <v>16</v>
      </c>
      <c r="M125" s="5">
        <v>3</v>
      </c>
      <c r="N125" s="5" t="s">
        <v>2</v>
      </c>
      <c r="O125" s="5">
        <v>2</v>
      </c>
      <c r="P125" s="5">
        <f>ROUND(Source!EK108,O125)</f>
        <v>492984.36</v>
      </c>
      <c r="Q125" s="5"/>
      <c r="R125" s="5"/>
      <c r="S125" s="5"/>
      <c r="T125" s="5"/>
      <c r="U125" s="5"/>
      <c r="V125" s="5"/>
      <c r="W125" s="5">
        <v>492932.38</v>
      </c>
      <c r="X125" s="5">
        <v>1</v>
      </c>
      <c r="Y125" s="5">
        <v>492932.38</v>
      </c>
      <c r="Z125" s="5">
        <v>492984.36</v>
      </c>
      <c r="AA125" s="5">
        <v>1</v>
      </c>
      <c r="AB125" s="5">
        <v>9053345</v>
      </c>
    </row>
    <row r="126" spans="1:28" x14ac:dyDescent="0.2">
      <c r="A126" s="5">
        <v>50</v>
      </c>
      <c r="B126" s="5">
        <v>0</v>
      </c>
      <c r="C126" s="5">
        <v>0</v>
      </c>
      <c r="D126" s="5">
        <v>1</v>
      </c>
      <c r="E126" s="5">
        <v>215</v>
      </c>
      <c r="F126" s="5">
        <f>ROUND(Source!AT108,O126)</f>
        <v>0</v>
      </c>
      <c r="G126" s="5" t="s">
        <v>118</v>
      </c>
      <c r="H126" s="5" t="s">
        <v>119</v>
      </c>
      <c r="I126" s="5"/>
      <c r="J126" s="5"/>
      <c r="K126" s="5">
        <v>215</v>
      </c>
      <c r="L126" s="5">
        <v>17</v>
      </c>
      <c r="M126" s="5">
        <v>3</v>
      </c>
      <c r="N126" s="5" t="s">
        <v>2</v>
      </c>
      <c r="O126" s="5">
        <v>2</v>
      </c>
      <c r="P126" s="5">
        <f>ROUND(Source!EL108,O126)</f>
        <v>0</v>
      </c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>
        <v>0</v>
      </c>
      <c r="AA126" s="5">
        <v>1</v>
      </c>
      <c r="AB126" s="5">
        <v>0</v>
      </c>
    </row>
    <row r="127" spans="1:28" x14ac:dyDescent="0.2">
      <c r="A127" s="5">
        <v>50</v>
      </c>
      <c r="B127" s="5">
        <v>0</v>
      </c>
      <c r="C127" s="5">
        <v>0</v>
      </c>
      <c r="D127" s="5">
        <v>1</v>
      </c>
      <c r="E127" s="5">
        <v>217</v>
      </c>
      <c r="F127" s="5">
        <f>ROUND(Source!AU108,O127)</f>
        <v>0</v>
      </c>
      <c r="G127" s="5" t="s">
        <v>120</v>
      </c>
      <c r="H127" s="5" t="s">
        <v>121</v>
      </c>
      <c r="I127" s="5"/>
      <c r="J127" s="5"/>
      <c r="K127" s="5">
        <v>217</v>
      </c>
      <c r="L127" s="5">
        <v>18</v>
      </c>
      <c r="M127" s="5">
        <v>3</v>
      </c>
      <c r="N127" s="5" t="s">
        <v>2</v>
      </c>
      <c r="O127" s="5">
        <v>2</v>
      </c>
      <c r="P127" s="5">
        <f>ROUND(Source!EM108,O127)</f>
        <v>0</v>
      </c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>
        <v>0</v>
      </c>
      <c r="AA127" s="5">
        <v>1</v>
      </c>
      <c r="AB127" s="5">
        <v>0</v>
      </c>
    </row>
    <row r="128" spans="1:28" x14ac:dyDescent="0.2">
      <c r="A128" s="5">
        <v>50</v>
      </c>
      <c r="B128" s="5">
        <v>0</v>
      </c>
      <c r="C128" s="5">
        <v>0</v>
      </c>
      <c r="D128" s="5">
        <v>1</v>
      </c>
      <c r="E128" s="5">
        <v>230</v>
      </c>
      <c r="F128" s="5">
        <f>ROUND(Source!BA108,O128)</f>
        <v>0</v>
      </c>
      <c r="G128" s="5" t="s">
        <v>122</v>
      </c>
      <c r="H128" s="5" t="s">
        <v>123</v>
      </c>
      <c r="I128" s="5"/>
      <c r="J128" s="5"/>
      <c r="K128" s="5">
        <v>230</v>
      </c>
      <c r="L128" s="5">
        <v>19</v>
      </c>
      <c r="M128" s="5">
        <v>3</v>
      </c>
      <c r="N128" s="5" t="s">
        <v>2</v>
      </c>
      <c r="O128" s="5">
        <v>2</v>
      </c>
      <c r="P128" s="5">
        <f>ROUND(Source!ES108,O128)</f>
        <v>0</v>
      </c>
      <c r="Q128" s="5"/>
      <c r="R128" s="5"/>
      <c r="S128" s="5"/>
      <c r="T128" s="5"/>
      <c r="U128" s="5"/>
      <c r="V128" s="5"/>
      <c r="W128" s="5">
        <v>0</v>
      </c>
      <c r="X128" s="5">
        <v>1</v>
      </c>
      <c r="Y128" s="5">
        <v>0</v>
      </c>
      <c r="Z128" s="5">
        <v>0</v>
      </c>
      <c r="AA128" s="5">
        <v>1</v>
      </c>
      <c r="AB128" s="5">
        <v>0</v>
      </c>
    </row>
    <row r="129" spans="1:255" x14ac:dyDescent="0.2">
      <c r="A129" s="5">
        <v>50</v>
      </c>
      <c r="B129" s="5">
        <v>0</v>
      </c>
      <c r="C129" s="5">
        <v>0</v>
      </c>
      <c r="D129" s="5">
        <v>1</v>
      </c>
      <c r="E129" s="5">
        <v>206</v>
      </c>
      <c r="F129" s="5">
        <f>ROUND(Source!T108,O129)</f>
        <v>0</v>
      </c>
      <c r="G129" s="5" t="s">
        <v>124</v>
      </c>
      <c r="H129" s="5" t="s">
        <v>125</v>
      </c>
      <c r="I129" s="5"/>
      <c r="J129" s="5"/>
      <c r="K129" s="5">
        <v>206</v>
      </c>
      <c r="L129" s="5">
        <v>20</v>
      </c>
      <c r="M129" s="5">
        <v>3</v>
      </c>
      <c r="N129" s="5" t="s">
        <v>2</v>
      </c>
      <c r="O129" s="5">
        <v>2</v>
      </c>
      <c r="P129" s="5">
        <f>ROUND(Source!DL108,O129)</f>
        <v>0</v>
      </c>
      <c r="Q129" s="5"/>
      <c r="R129" s="5"/>
      <c r="S129" s="5"/>
      <c r="T129" s="5"/>
      <c r="U129" s="5"/>
      <c r="V129" s="5"/>
      <c r="W129" s="5">
        <v>0</v>
      </c>
      <c r="X129" s="5">
        <v>1</v>
      </c>
      <c r="Y129" s="5">
        <v>0</v>
      </c>
      <c r="Z129" s="5">
        <v>0</v>
      </c>
      <c r="AA129" s="5">
        <v>1</v>
      </c>
      <c r="AB129" s="5">
        <v>0</v>
      </c>
    </row>
    <row r="130" spans="1:255" x14ac:dyDescent="0.2">
      <c r="A130" s="5">
        <v>50</v>
      </c>
      <c r="B130" s="5">
        <v>0</v>
      </c>
      <c r="C130" s="5">
        <v>0</v>
      </c>
      <c r="D130" s="5">
        <v>1</v>
      </c>
      <c r="E130" s="5">
        <v>207</v>
      </c>
      <c r="F130" s="5">
        <f>Source!U108</f>
        <v>3905.4522420000003</v>
      </c>
      <c r="G130" s="5" t="s">
        <v>126</v>
      </c>
      <c r="H130" s="5" t="s">
        <v>127</v>
      </c>
      <c r="I130" s="5"/>
      <c r="J130" s="5"/>
      <c r="K130" s="5">
        <v>207</v>
      </c>
      <c r="L130" s="5">
        <v>21</v>
      </c>
      <c r="M130" s="5">
        <v>3</v>
      </c>
      <c r="N130" s="5" t="s">
        <v>2</v>
      </c>
      <c r="O130" s="5">
        <v>-1</v>
      </c>
      <c r="P130" s="5">
        <f>Source!DM108</f>
        <v>3905.4522420000003</v>
      </c>
      <c r="Q130" s="5"/>
      <c r="R130" s="5"/>
      <c r="S130" s="5"/>
      <c r="T130" s="5"/>
      <c r="U130" s="5"/>
      <c r="V130" s="5"/>
      <c r="W130" s="5">
        <v>3905.4522419999998</v>
      </c>
      <c r="X130" s="5">
        <v>1</v>
      </c>
      <c r="Y130" s="5">
        <v>3905.4522419999998</v>
      </c>
      <c r="Z130" s="5">
        <v>3905.4522419999998</v>
      </c>
      <c r="AA130" s="5">
        <v>1</v>
      </c>
      <c r="AB130" s="5">
        <v>3905.4522419999998</v>
      </c>
    </row>
    <row r="131" spans="1:255" x14ac:dyDescent="0.2">
      <c r="A131" s="5">
        <v>50</v>
      </c>
      <c r="B131" s="5">
        <v>0</v>
      </c>
      <c r="C131" s="5">
        <v>0</v>
      </c>
      <c r="D131" s="5">
        <v>1</v>
      </c>
      <c r="E131" s="5">
        <v>208</v>
      </c>
      <c r="F131" s="5">
        <f>Source!V108</f>
        <v>299.5188</v>
      </c>
      <c r="G131" s="5" t="s">
        <v>128</v>
      </c>
      <c r="H131" s="5" t="s">
        <v>129</v>
      </c>
      <c r="I131" s="5"/>
      <c r="J131" s="5"/>
      <c r="K131" s="5">
        <v>208</v>
      </c>
      <c r="L131" s="5">
        <v>22</v>
      </c>
      <c r="M131" s="5">
        <v>3</v>
      </c>
      <c r="N131" s="5" t="s">
        <v>2</v>
      </c>
      <c r="O131" s="5">
        <v>-1</v>
      </c>
      <c r="P131" s="5">
        <f>Source!DN108</f>
        <v>299.5188</v>
      </c>
      <c r="Q131" s="5"/>
      <c r="R131" s="5"/>
      <c r="S131" s="5"/>
      <c r="T131" s="5"/>
      <c r="U131" s="5"/>
      <c r="V131" s="5"/>
      <c r="W131" s="5">
        <v>299.5188</v>
      </c>
      <c r="X131" s="5">
        <v>1</v>
      </c>
      <c r="Y131" s="5">
        <v>299.5188</v>
      </c>
      <c r="Z131" s="5">
        <v>299.5188</v>
      </c>
      <c r="AA131" s="5">
        <v>1</v>
      </c>
      <c r="AB131" s="5">
        <v>299.5188</v>
      </c>
    </row>
    <row r="132" spans="1:255" x14ac:dyDescent="0.2">
      <c r="A132" s="5">
        <v>50</v>
      </c>
      <c r="B132" s="5">
        <v>0</v>
      </c>
      <c r="C132" s="5">
        <v>0</v>
      </c>
      <c r="D132" s="5">
        <v>1</v>
      </c>
      <c r="E132" s="5">
        <v>209</v>
      </c>
      <c r="F132" s="5">
        <f>ROUND(Source!W108,O132)</f>
        <v>0</v>
      </c>
      <c r="G132" s="5" t="s">
        <v>130</v>
      </c>
      <c r="H132" s="5" t="s">
        <v>131</v>
      </c>
      <c r="I132" s="5"/>
      <c r="J132" s="5"/>
      <c r="K132" s="5">
        <v>209</v>
      </c>
      <c r="L132" s="5">
        <v>23</v>
      </c>
      <c r="M132" s="5">
        <v>3</v>
      </c>
      <c r="N132" s="5" t="s">
        <v>2</v>
      </c>
      <c r="O132" s="5">
        <v>2</v>
      </c>
      <c r="P132" s="5">
        <f>ROUND(Source!DO108,O132)</f>
        <v>0</v>
      </c>
      <c r="Q132" s="5"/>
      <c r="R132" s="5"/>
      <c r="S132" s="5"/>
      <c r="T132" s="5"/>
      <c r="U132" s="5"/>
      <c r="V132" s="5"/>
      <c r="W132" s="5">
        <v>0</v>
      </c>
      <c r="X132" s="5">
        <v>1</v>
      </c>
      <c r="Y132" s="5">
        <v>0</v>
      </c>
      <c r="Z132" s="5">
        <v>0</v>
      </c>
      <c r="AA132" s="5">
        <v>1</v>
      </c>
      <c r="AB132" s="5">
        <v>0</v>
      </c>
    </row>
    <row r="133" spans="1:255" x14ac:dyDescent="0.2">
      <c r="A133" s="5">
        <v>50</v>
      </c>
      <c r="B133" s="5">
        <v>0</v>
      </c>
      <c r="C133" s="5">
        <v>0</v>
      </c>
      <c r="D133" s="5">
        <v>1</v>
      </c>
      <c r="E133" s="5">
        <v>233</v>
      </c>
      <c r="F133" s="5">
        <f>ROUND(Source!BD108,O133)</f>
        <v>0</v>
      </c>
      <c r="G133" s="5" t="s">
        <v>132</v>
      </c>
      <c r="H133" s="5" t="s">
        <v>133</v>
      </c>
      <c r="I133" s="5"/>
      <c r="J133" s="5"/>
      <c r="K133" s="5">
        <v>233</v>
      </c>
      <c r="L133" s="5">
        <v>24</v>
      </c>
      <c r="M133" s="5">
        <v>3</v>
      </c>
      <c r="N133" s="5" t="s">
        <v>2</v>
      </c>
      <c r="O133" s="5">
        <v>2</v>
      </c>
      <c r="P133" s="5">
        <f>ROUND(Source!EV108,O133)</f>
        <v>0</v>
      </c>
      <c r="Q133" s="5"/>
      <c r="R133" s="5"/>
      <c r="S133" s="5"/>
      <c r="T133" s="5"/>
      <c r="U133" s="5"/>
      <c r="V133" s="5"/>
      <c r="W133" s="5">
        <v>0</v>
      </c>
      <c r="X133" s="5">
        <v>1</v>
      </c>
      <c r="Y133" s="5">
        <v>0</v>
      </c>
      <c r="Z133" s="5">
        <v>0</v>
      </c>
      <c r="AA133" s="5">
        <v>1</v>
      </c>
      <c r="AB133" s="5">
        <v>0</v>
      </c>
    </row>
    <row r="134" spans="1:255" x14ac:dyDescent="0.2">
      <c r="A134" s="5">
        <v>50</v>
      </c>
      <c r="B134" s="5">
        <v>0</v>
      </c>
      <c r="C134" s="5">
        <v>0</v>
      </c>
      <c r="D134" s="5">
        <v>1</v>
      </c>
      <c r="E134" s="5">
        <v>210</v>
      </c>
      <c r="F134" s="5">
        <f>ROUND(Source!X108,O134)</f>
        <v>40820.89</v>
      </c>
      <c r="G134" s="5" t="s">
        <v>134</v>
      </c>
      <c r="H134" s="5" t="s">
        <v>135</v>
      </c>
      <c r="I134" s="5"/>
      <c r="J134" s="5"/>
      <c r="K134" s="5">
        <v>210</v>
      </c>
      <c r="L134" s="5">
        <v>25</v>
      </c>
      <c r="M134" s="5">
        <v>3</v>
      </c>
      <c r="N134" s="5" t="s">
        <v>2</v>
      </c>
      <c r="O134" s="5">
        <v>2</v>
      </c>
      <c r="P134" s="5">
        <f>ROUND(Source!DP108,O134)</f>
        <v>40820.89</v>
      </c>
      <c r="Q134" s="5"/>
      <c r="R134" s="5"/>
      <c r="S134" s="5"/>
      <c r="T134" s="5"/>
      <c r="U134" s="5"/>
      <c r="V134" s="5"/>
      <c r="W134" s="5">
        <v>40820.89</v>
      </c>
      <c r="X134" s="5">
        <v>1</v>
      </c>
      <c r="Y134" s="5">
        <v>40820.89</v>
      </c>
      <c r="Z134" s="5">
        <v>40820.89</v>
      </c>
      <c r="AA134" s="5">
        <v>1</v>
      </c>
      <c r="AB134" s="5">
        <v>2432108</v>
      </c>
    </row>
    <row r="135" spans="1:255" x14ac:dyDescent="0.2">
      <c r="A135" s="5">
        <v>50</v>
      </c>
      <c r="B135" s="5">
        <v>0</v>
      </c>
      <c r="C135" s="5">
        <v>0</v>
      </c>
      <c r="D135" s="5">
        <v>1</v>
      </c>
      <c r="E135" s="5">
        <v>211</v>
      </c>
      <c r="F135" s="5">
        <f>ROUND(Source!Y108,O135)</f>
        <v>20342.689999999999</v>
      </c>
      <c r="G135" s="5" t="s">
        <v>136</v>
      </c>
      <c r="H135" s="5" t="s">
        <v>137</v>
      </c>
      <c r="I135" s="5"/>
      <c r="J135" s="5"/>
      <c r="K135" s="5">
        <v>211</v>
      </c>
      <c r="L135" s="5">
        <v>26</v>
      </c>
      <c r="M135" s="5">
        <v>3</v>
      </c>
      <c r="N135" s="5" t="s">
        <v>2</v>
      </c>
      <c r="O135" s="5">
        <v>2</v>
      </c>
      <c r="P135" s="5">
        <f>ROUND(Source!DQ108,O135)</f>
        <v>20394.669999999998</v>
      </c>
      <c r="Q135" s="5"/>
      <c r="R135" s="5"/>
      <c r="S135" s="5"/>
      <c r="T135" s="5"/>
      <c r="U135" s="5"/>
      <c r="V135" s="5"/>
      <c r="W135" s="5">
        <v>20342.689999999999</v>
      </c>
      <c r="X135" s="5">
        <v>1</v>
      </c>
      <c r="Y135" s="5">
        <v>20342.689999999999</v>
      </c>
      <c r="Z135" s="5">
        <v>20394.669999999998</v>
      </c>
      <c r="AA135" s="5">
        <v>1</v>
      </c>
      <c r="AB135" s="5">
        <v>1215115</v>
      </c>
    </row>
    <row r="136" spans="1:255" x14ac:dyDescent="0.2">
      <c r="A136" s="5">
        <v>50</v>
      </c>
      <c r="B136" s="5">
        <v>0</v>
      </c>
      <c r="C136" s="5">
        <v>0</v>
      </c>
      <c r="D136" s="5">
        <v>1</v>
      </c>
      <c r="E136" s="5">
        <v>224</v>
      </c>
      <c r="F136" s="5">
        <f>ROUND(Source!AR108,O136)</f>
        <v>492932.38</v>
      </c>
      <c r="G136" s="5" t="s">
        <v>138</v>
      </c>
      <c r="H136" s="5" t="s">
        <v>139</v>
      </c>
      <c r="I136" s="5"/>
      <c r="J136" s="5"/>
      <c r="K136" s="5">
        <v>224</v>
      </c>
      <c r="L136" s="5">
        <v>27</v>
      </c>
      <c r="M136" s="5">
        <v>3</v>
      </c>
      <c r="N136" s="5" t="s">
        <v>2</v>
      </c>
      <c r="O136" s="5">
        <v>2</v>
      </c>
      <c r="P136" s="5">
        <f>ROUND(Source!EJ108,O136)</f>
        <v>492984.36</v>
      </c>
      <c r="Q136" s="5"/>
      <c r="R136" s="5"/>
      <c r="S136" s="5"/>
      <c r="T136" s="5"/>
      <c r="U136" s="5"/>
      <c r="V136" s="5"/>
      <c r="W136" s="5">
        <v>492932.38000000006</v>
      </c>
      <c r="X136" s="5">
        <v>1</v>
      </c>
      <c r="Y136" s="5">
        <v>492932.38000000006</v>
      </c>
      <c r="Z136" s="5">
        <v>492984.36000000004</v>
      </c>
      <c r="AA136" s="5">
        <v>1</v>
      </c>
      <c r="AB136" s="5">
        <v>9053345</v>
      </c>
    </row>
    <row r="138" spans="1:255" x14ac:dyDescent="0.2">
      <c r="A138" s="1">
        <v>4</v>
      </c>
      <c r="B138" s="1">
        <v>1</v>
      </c>
      <c r="C138" s="1"/>
      <c r="D138" s="1">
        <f>ROW(A157)</f>
        <v>157</v>
      </c>
      <c r="E138" s="1"/>
      <c r="F138" s="1" t="s">
        <v>15</v>
      </c>
      <c r="G138" s="1" t="s">
        <v>187</v>
      </c>
      <c r="H138" s="1" t="s">
        <v>2</v>
      </c>
      <c r="I138" s="1">
        <v>0</v>
      </c>
      <c r="J138" s="1"/>
      <c r="K138" s="1">
        <v>0</v>
      </c>
      <c r="L138" s="1"/>
      <c r="M138" s="1" t="s">
        <v>2</v>
      </c>
      <c r="N138" s="1"/>
      <c r="O138" s="1"/>
      <c r="P138" s="1"/>
      <c r="Q138" s="1"/>
      <c r="R138" s="1"/>
      <c r="S138" s="1">
        <v>224801566</v>
      </c>
      <c r="T138" s="1">
        <v>224801558</v>
      </c>
      <c r="U138" s="1" t="s">
        <v>2</v>
      </c>
      <c r="V138" s="1">
        <v>0</v>
      </c>
      <c r="W138" s="1"/>
      <c r="X138" s="1"/>
      <c r="Y138" s="1"/>
      <c r="Z138" s="1"/>
      <c r="AA138" s="1"/>
      <c r="AB138" s="1" t="s">
        <v>2</v>
      </c>
      <c r="AC138" s="1" t="s">
        <v>2</v>
      </c>
      <c r="AD138" s="1" t="s">
        <v>2</v>
      </c>
      <c r="AE138" s="1" t="s">
        <v>2</v>
      </c>
      <c r="AF138" s="1" t="s">
        <v>2</v>
      </c>
      <c r="AG138" s="1" t="s">
        <v>2</v>
      </c>
      <c r="AH138" s="1"/>
      <c r="AI138" s="1"/>
      <c r="AJ138" s="1"/>
      <c r="AK138" s="1"/>
      <c r="AL138" s="1"/>
      <c r="AM138" s="1"/>
      <c r="AN138" s="1"/>
      <c r="AO138" s="1"/>
      <c r="AP138" s="1" t="s">
        <v>2</v>
      </c>
      <c r="AQ138" s="1" t="s">
        <v>2</v>
      </c>
      <c r="AR138" s="1" t="s">
        <v>2</v>
      </c>
      <c r="AS138" s="1"/>
      <c r="AT138" s="1"/>
      <c r="AU138" s="1"/>
      <c r="AV138" s="1"/>
      <c r="AW138" s="1"/>
      <c r="AX138" s="1"/>
      <c r="AY138" s="1"/>
      <c r="AZ138" s="1" t="s">
        <v>2</v>
      </c>
      <c r="BA138" s="1"/>
      <c r="BB138" s="1" t="s">
        <v>2</v>
      </c>
      <c r="BC138" s="1" t="s">
        <v>2</v>
      </c>
      <c r="BD138" s="1" t="s">
        <v>2</v>
      </c>
      <c r="BE138" s="1" t="s">
        <v>2</v>
      </c>
      <c r="BF138" s="1" t="s">
        <v>2</v>
      </c>
      <c r="BG138" s="1" t="s">
        <v>2</v>
      </c>
      <c r="BH138" s="1" t="s">
        <v>2</v>
      </c>
      <c r="BI138" s="1" t="s">
        <v>2</v>
      </c>
      <c r="BJ138" s="1" t="s">
        <v>2</v>
      </c>
      <c r="BK138" s="1" t="s">
        <v>2</v>
      </c>
      <c r="BL138" s="1" t="s">
        <v>2</v>
      </c>
      <c r="BM138" s="1" t="s">
        <v>2</v>
      </c>
      <c r="BN138" s="1" t="s">
        <v>2</v>
      </c>
      <c r="BO138" s="1" t="s">
        <v>2</v>
      </c>
      <c r="BP138" s="1" t="s">
        <v>2</v>
      </c>
      <c r="BQ138" s="1"/>
      <c r="BR138" s="1"/>
      <c r="BS138" s="1"/>
      <c r="BT138" s="1"/>
      <c r="BU138" s="1"/>
      <c r="BV138" s="1"/>
      <c r="BW138" s="1"/>
      <c r="BX138" s="1">
        <v>0</v>
      </c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>
        <v>0</v>
      </c>
    </row>
    <row r="140" spans="1:255" x14ac:dyDescent="0.2">
      <c r="A140" s="3">
        <v>52</v>
      </c>
      <c r="B140" s="3">
        <f t="shared" ref="B140:G140" si="159">B157</f>
        <v>1</v>
      </c>
      <c r="C140" s="3">
        <f t="shared" si="159"/>
        <v>4</v>
      </c>
      <c r="D140" s="3">
        <f t="shared" si="159"/>
        <v>138</v>
      </c>
      <c r="E140" s="3">
        <f t="shared" si="159"/>
        <v>0</v>
      </c>
      <c r="F140" s="3" t="str">
        <f t="shared" si="159"/>
        <v>Новый раздел</v>
      </c>
      <c r="G140" s="3" t="str">
        <f t="shared" si="159"/>
        <v>Цоколь</v>
      </c>
      <c r="H140" s="3"/>
      <c r="I140" s="3"/>
      <c r="J140" s="3"/>
      <c r="K140" s="3"/>
      <c r="L140" s="3"/>
      <c r="M140" s="3"/>
      <c r="N140" s="3"/>
      <c r="O140" s="3">
        <f t="shared" ref="O140:AT140" si="160">O157</f>
        <v>39940.959999999999</v>
      </c>
      <c r="P140" s="3">
        <f t="shared" si="160"/>
        <v>36342.83</v>
      </c>
      <c r="Q140" s="3">
        <f t="shared" si="160"/>
        <v>172.81</v>
      </c>
      <c r="R140" s="3">
        <f t="shared" si="160"/>
        <v>58.02</v>
      </c>
      <c r="S140" s="3">
        <f t="shared" si="160"/>
        <v>3425.32</v>
      </c>
      <c r="T140" s="3">
        <f t="shared" si="160"/>
        <v>0</v>
      </c>
      <c r="U140" s="3">
        <f t="shared" si="160"/>
        <v>375.42893099999998</v>
      </c>
      <c r="V140" s="3">
        <f t="shared" si="160"/>
        <v>4.4347507499999992</v>
      </c>
      <c r="W140" s="3">
        <f t="shared" si="160"/>
        <v>0</v>
      </c>
      <c r="X140" s="3">
        <f t="shared" si="160"/>
        <v>3477.74</v>
      </c>
      <c r="Y140" s="3">
        <f t="shared" si="160"/>
        <v>1718.04</v>
      </c>
      <c r="Z140" s="3">
        <f t="shared" si="160"/>
        <v>0</v>
      </c>
      <c r="AA140" s="3">
        <f t="shared" si="160"/>
        <v>0</v>
      </c>
      <c r="AB140" s="3">
        <f t="shared" si="160"/>
        <v>39940.959999999999</v>
      </c>
      <c r="AC140" s="3">
        <f t="shared" si="160"/>
        <v>36342.83</v>
      </c>
      <c r="AD140" s="3">
        <f t="shared" si="160"/>
        <v>172.81</v>
      </c>
      <c r="AE140" s="3">
        <f t="shared" si="160"/>
        <v>58.02</v>
      </c>
      <c r="AF140" s="3">
        <f t="shared" si="160"/>
        <v>3425.32</v>
      </c>
      <c r="AG140" s="3">
        <f t="shared" si="160"/>
        <v>0</v>
      </c>
      <c r="AH140" s="3">
        <f t="shared" si="160"/>
        <v>375.42893099999998</v>
      </c>
      <c r="AI140" s="3">
        <f t="shared" si="160"/>
        <v>4.4347507499999992</v>
      </c>
      <c r="AJ140" s="3">
        <f t="shared" si="160"/>
        <v>0</v>
      </c>
      <c r="AK140" s="3">
        <f t="shared" si="160"/>
        <v>3477.74</v>
      </c>
      <c r="AL140" s="3">
        <f t="shared" si="160"/>
        <v>1718.04</v>
      </c>
      <c r="AM140" s="3">
        <f t="shared" si="160"/>
        <v>0</v>
      </c>
      <c r="AN140" s="3">
        <f t="shared" si="160"/>
        <v>0</v>
      </c>
      <c r="AO140" s="3">
        <f t="shared" si="160"/>
        <v>0</v>
      </c>
      <c r="AP140" s="3">
        <f t="shared" si="160"/>
        <v>0</v>
      </c>
      <c r="AQ140" s="3">
        <f t="shared" si="160"/>
        <v>0</v>
      </c>
      <c r="AR140" s="3">
        <f t="shared" si="160"/>
        <v>45136.74</v>
      </c>
      <c r="AS140" s="3">
        <f t="shared" si="160"/>
        <v>45136.74</v>
      </c>
      <c r="AT140" s="3">
        <f t="shared" si="160"/>
        <v>0</v>
      </c>
      <c r="AU140" s="3">
        <f t="shared" ref="AU140:BZ140" si="161">AU157</f>
        <v>0</v>
      </c>
      <c r="AV140" s="3">
        <f t="shared" si="161"/>
        <v>36342.83</v>
      </c>
      <c r="AW140" s="3">
        <f t="shared" si="161"/>
        <v>36342.83</v>
      </c>
      <c r="AX140" s="3">
        <f t="shared" si="161"/>
        <v>0</v>
      </c>
      <c r="AY140" s="3">
        <f t="shared" si="161"/>
        <v>36342.83</v>
      </c>
      <c r="AZ140" s="3">
        <f t="shared" si="161"/>
        <v>0</v>
      </c>
      <c r="BA140" s="3">
        <f t="shared" si="161"/>
        <v>0</v>
      </c>
      <c r="BB140" s="3">
        <f t="shared" si="161"/>
        <v>0</v>
      </c>
      <c r="BC140" s="3">
        <f t="shared" si="161"/>
        <v>0</v>
      </c>
      <c r="BD140" s="3">
        <f t="shared" si="161"/>
        <v>0</v>
      </c>
      <c r="BE140" s="3">
        <f t="shared" si="161"/>
        <v>0</v>
      </c>
      <c r="BF140" s="3">
        <f t="shared" si="161"/>
        <v>0</v>
      </c>
      <c r="BG140" s="3">
        <f t="shared" si="161"/>
        <v>0</v>
      </c>
      <c r="BH140" s="3">
        <f t="shared" si="161"/>
        <v>0</v>
      </c>
      <c r="BI140" s="3">
        <f t="shared" si="161"/>
        <v>0</v>
      </c>
      <c r="BJ140" s="3">
        <f t="shared" si="161"/>
        <v>0</v>
      </c>
      <c r="BK140" s="3">
        <f t="shared" si="161"/>
        <v>0</v>
      </c>
      <c r="BL140" s="3">
        <f t="shared" si="161"/>
        <v>0</v>
      </c>
      <c r="BM140" s="3">
        <f t="shared" si="161"/>
        <v>0</v>
      </c>
      <c r="BN140" s="3">
        <f t="shared" si="161"/>
        <v>0</v>
      </c>
      <c r="BO140" s="3">
        <f t="shared" si="161"/>
        <v>0</v>
      </c>
      <c r="BP140" s="3">
        <f t="shared" si="161"/>
        <v>0</v>
      </c>
      <c r="BQ140" s="3">
        <f t="shared" si="161"/>
        <v>0</v>
      </c>
      <c r="BR140" s="3">
        <f t="shared" si="161"/>
        <v>0</v>
      </c>
      <c r="BS140" s="3">
        <f t="shared" si="161"/>
        <v>0</v>
      </c>
      <c r="BT140" s="3">
        <f t="shared" si="161"/>
        <v>0</v>
      </c>
      <c r="BU140" s="3">
        <f t="shared" si="161"/>
        <v>0</v>
      </c>
      <c r="BV140" s="3">
        <f t="shared" si="161"/>
        <v>0</v>
      </c>
      <c r="BW140" s="3">
        <f t="shared" si="161"/>
        <v>0</v>
      </c>
      <c r="BX140" s="3">
        <f t="shared" si="161"/>
        <v>0</v>
      </c>
      <c r="BY140" s="3">
        <f t="shared" si="161"/>
        <v>0</v>
      </c>
      <c r="BZ140" s="3">
        <f t="shared" si="161"/>
        <v>0</v>
      </c>
      <c r="CA140" s="3">
        <f t="shared" ref="CA140:DF140" si="162">CA157</f>
        <v>45136.74</v>
      </c>
      <c r="CB140" s="3">
        <f t="shared" si="162"/>
        <v>45136.74</v>
      </c>
      <c r="CC140" s="3">
        <f t="shared" si="162"/>
        <v>0</v>
      </c>
      <c r="CD140" s="3">
        <f t="shared" si="162"/>
        <v>0</v>
      </c>
      <c r="CE140" s="3">
        <f t="shared" si="162"/>
        <v>36342.83</v>
      </c>
      <c r="CF140" s="3">
        <f t="shared" si="162"/>
        <v>36342.83</v>
      </c>
      <c r="CG140" s="3">
        <f t="shared" si="162"/>
        <v>0</v>
      </c>
      <c r="CH140" s="3">
        <f t="shared" si="162"/>
        <v>36342.83</v>
      </c>
      <c r="CI140" s="3">
        <f t="shared" si="162"/>
        <v>0</v>
      </c>
      <c r="CJ140" s="3">
        <f t="shared" si="162"/>
        <v>0</v>
      </c>
      <c r="CK140" s="3">
        <f t="shared" si="162"/>
        <v>0</v>
      </c>
      <c r="CL140" s="3">
        <f t="shared" si="162"/>
        <v>0</v>
      </c>
      <c r="CM140" s="3">
        <f t="shared" si="162"/>
        <v>0</v>
      </c>
      <c r="CN140" s="3">
        <f t="shared" si="162"/>
        <v>0</v>
      </c>
      <c r="CO140" s="3">
        <f t="shared" si="162"/>
        <v>0</v>
      </c>
      <c r="CP140" s="3">
        <f t="shared" si="162"/>
        <v>0</v>
      </c>
      <c r="CQ140" s="3">
        <f t="shared" si="162"/>
        <v>0</v>
      </c>
      <c r="CR140" s="3">
        <f t="shared" si="162"/>
        <v>0</v>
      </c>
      <c r="CS140" s="3">
        <f t="shared" si="162"/>
        <v>0</v>
      </c>
      <c r="CT140" s="3">
        <f t="shared" si="162"/>
        <v>0</v>
      </c>
      <c r="CU140" s="3">
        <f t="shared" si="162"/>
        <v>0</v>
      </c>
      <c r="CV140" s="3">
        <f t="shared" si="162"/>
        <v>0</v>
      </c>
      <c r="CW140" s="3">
        <f t="shared" si="162"/>
        <v>0</v>
      </c>
      <c r="CX140" s="3">
        <f t="shared" si="162"/>
        <v>0</v>
      </c>
      <c r="CY140" s="3">
        <f t="shared" si="162"/>
        <v>0</v>
      </c>
      <c r="CZ140" s="3">
        <f t="shared" si="162"/>
        <v>0</v>
      </c>
      <c r="DA140" s="3">
        <f t="shared" si="162"/>
        <v>0</v>
      </c>
      <c r="DB140" s="3">
        <f t="shared" si="162"/>
        <v>0</v>
      </c>
      <c r="DC140" s="3">
        <f t="shared" si="162"/>
        <v>0</v>
      </c>
      <c r="DD140" s="3">
        <f t="shared" si="162"/>
        <v>0</v>
      </c>
      <c r="DE140" s="3">
        <f t="shared" si="162"/>
        <v>0</v>
      </c>
      <c r="DF140" s="3">
        <f t="shared" si="162"/>
        <v>0</v>
      </c>
      <c r="DG140" s="4">
        <f t="shared" ref="DG140:EL140" si="163">DG157</f>
        <v>39940.959999999999</v>
      </c>
      <c r="DH140" s="4">
        <f t="shared" si="163"/>
        <v>36342.83</v>
      </c>
      <c r="DI140" s="4">
        <f t="shared" si="163"/>
        <v>172.81</v>
      </c>
      <c r="DJ140" s="4">
        <f t="shared" si="163"/>
        <v>58.02</v>
      </c>
      <c r="DK140" s="4">
        <f t="shared" si="163"/>
        <v>3425.32</v>
      </c>
      <c r="DL140" s="4">
        <f t="shared" si="163"/>
        <v>0</v>
      </c>
      <c r="DM140" s="4">
        <f t="shared" si="163"/>
        <v>375.42893099999998</v>
      </c>
      <c r="DN140" s="4">
        <f t="shared" si="163"/>
        <v>4.4347507499999992</v>
      </c>
      <c r="DO140" s="4">
        <f t="shared" si="163"/>
        <v>0</v>
      </c>
      <c r="DP140" s="4">
        <f t="shared" si="163"/>
        <v>3477.74</v>
      </c>
      <c r="DQ140" s="4">
        <f t="shared" si="163"/>
        <v>1718.04</v>
      </c>
      <c r="DR140" s="4">
        <f t="shared" si="163"/>
        <v>0</v>
      </c>
      <c r="DS140" s="4">
        <f t="shared" si="163"/>
        <v>0</v>
      </c>
      <c r="DT140" s="4">
        <f t="shared" si="163"/>
        <v>39940.959999999999</v>
      </c>
      <c r="DU140" s="4">
        <f t="shared" si="163"/>
        <v>36342.83</v>
      </c>
      <c r="DV140" s="4">
        <f t="shared" si="163"/>
        <v>172.81</v>
      </c>
      <c r="DW140" s="4">
        <f t="shared" si="163"/>
        <v>58.02</v>
      </c>
      <c r="DX140" s="4">
        <f t="shared" si="163"/>
        <v>3425.32</v>
      </c>
      <c r="DY140" s="4">
        <f t="shared" si="163"/>
        <v>0</v>
      </c>
      <c r="DZ140" s="4">
        <f t="shared" si="163"/>
        <v>375.42893099999998</v>
      </c>
      <c r="EA140" s="4">
        <f t="shared" si="163"/>
        <v>4.4347507499999992</v>
      </c>
      <c r="EB140" s="4">
        <f t="shared" si="163"/>
        <v>0</v>
      </c>
      <c r="EC140" s="4">
        <f t="shared" si="163"/>
        <v>3477.74</v>
      </c>
      <c r="ED140" s="4">
        <f t="shared" si="163"/>
        <v>1718.04</v>
      </c>
      <c r="EE140" s="4">
        <f t="shared" si="163"/>
        <v>0</v>
      </c>
      <c r="EF140" s="4">
        <f t="shared" si="163"/>
        <v>0</v>
      </c>
      <c r="EG140" s="4">
        <f t="shared" si="163"/>
        <v>0</v>
      </c>
      <c r="EH140" s="4">
        <f t="shared" si="163"/>
        <v>0</v>
      </c>
      <c r="EI140" s="4">
        <f t="shared" si="163"/>
        <v>0</v>
      </c>
      <c r="EJ140" s="4">
        <f t="shared" si="163"/>
        <v>45136.74</v>
      </c>
      <c r="EK140" s="4">
        <f t="shared" si="163"/>
        <v>45136.74</v>
      </c>
      <c r="EL140" s="4">
        <f t="shared" si="163"/>
        <v>0</v>
      </c>
      <c r="EM140" s="4">
        <f t="shared" ref="EM140:FR140" si="164">EM157</f>
        <v>0</v>
      </c>
      <c r="EN140" s="4">
        <f t="shared" si="164"/>
        <v>36342.83</v>
      </c>
      <c r="EO140" s="4">
        <f t="shared" si="164"/>
        <v>36342.83</v>
      </c>
      <c r="EP140" s="4">
        <f t="shared" si="164"/>
        <v>0</v>
      </c>
      <c r="EQ140" s="4">
        <f t="shared" si="164"/>
        <v>36342.83</v>
      </c>
      <c r="ER140" s="4">
        <f t="shared" si="164"/>
        <v>0</v>
      </c>
      <c r="ES140" s="4">
        <f t="shared" si="164"/>
        <v>0</v>
      </c>
      <c r="ET140" s="4">
        <f t="shared" si="164"/>
        <v>0</v>
      </c>
      <c r="EU140" s="4">
        <f t="shared" si="164"/>
        <v>0</v>
      </c>
      <c r="EV140" s="4">
        <f t="shared" si="164"/>
        <v>0</v>
      </c>
      <c r="EW140" s="4">
        <f t="shared" si="164"/>
        <v>0</v>
      </c>
      <c r="EX140" s="4">
        <f t="shared" si="164"/>
        <v>0</v>
      </c>
      <c r="EY140" s="4">
        <f t="shared" si="164"/>
        <v>0</v>
      </c>
      <c r="EZ140" s="4">
        <f t="shared" si="164"/>
        <v>0</v>
      </c>
      <c r="FA140" s="4">
        <f t="shared" si="164"/>
        <v>0</v>
      </c>
      <c r="FB140" s="4">
        <f t="shared" si="164"/>
        <v>0</v>
      </c>
      <c r="FC140" s="4">
        <f t="shared" si="164"/>
        <v>0</v>
      </c>
      <c r="FD140" s="4">
        <f t="shared" si="164"/>
        <v>0</v>
      </c>
      <c r="FE140" s="4">
        <f t="shared" si="164"/>
        <v>0</v>
      </c>
      <c r="FF140" s="4">
        <f t="shared" si="164"/>
        <v>0</v>
      </c>
      <c r="FG140" s="4">
        <f t="shared" si="164"/>
        <v>0</v>
      </c>
      <c r="FH140" s="4">
        <f t="shared" si="164"/>
        <v>0</v>
      </c>
      <c r="FI140" s="4">
        <f t="shared" si="164"/>
        <v>0</v>
      </c>
      <c r="FJ140" s="4">
        <f t="shared" si="164"/>
        <v>0</v>
      </c>
      <c r="FK140" s="4">
        <f t="shared" si="164"/>
        <v>0</v>
      </c>
      <c r="FL140" s="4">
        <f t="shared" si="164"/>
        <v>0</v>
      </c>
      <c r="FM140" s="4">
        <f t="shared" si="164"/>
        <v>0</v>
      </c>
      <c r="FN140" s="4">
        <f t="shared" si="164"/>
        <v>0</v>
      </c>
      <c r="FO140" s="4">
        <f t="shared" si="164"/>
        <v>0</v>
      </c>
      <c r="FP140" s="4">
        <f t="shared" si="164"/>
        <v>0</v>
      </c>
      <c r="FQ140" s="4">
        <f t="shared" si="164"/>
        <v>0</v>
      </c>
      <c r="FR140" s="4">
        <f t="shared" si="164"/>
        <v>0</v>
      </c>
      <c r="FS140" s="4">
        <f t="shared" ref="FS140:GX140" si="165">FS157</f>
        <v>45136.74</v>
      </c>
      <c r="FT140" s="4">
        <f t="shared" si="165"/>
        <v>45136.74</v>
      </c>
      <c r="FU140" s="4">
        <f t="shared" si="165"/>
        <v>0</v>
      </c>
      <c r="FV140" s="4">
        <f t="shared" si="165"/>
        <v>0</v>
      </c>
      <c r="FW140" s="4">
        <f t="shared" si="165"/>
        <v>36342.83</v>
      </c>
      <c r="FX140" s="4">
        <f t="shared" si="165"/>
        <v>36342.83</v>
      </c>
      <c r="FY140" s="4">
        <f t="shared" si="165"/>
        <v>0</v>
      </c>
      <c r="FZ140" s="4">
        <f t="shared" si="165"/>
        <v>36342.83</v>
      </c>
      <c r="GA140" s="4">
        <f t="shared" si="165"/>
        <v>0</v>
      </c>
      <c r="GB140" s="4">
        <f t="shared" si="165"/>
        <v>0</v>
      </c>
      <c r="GC140" s="4">
        <f t="shared" si="165"/>
        <v>0</v>
      </c>
      <c r="GD140" s="4">
        <f t="shared" si="165"/>
        <v>0</v>
      </c>
      <c r="GE140" s="4">
        <f t="shared" si="165"/>
        <v>0</v>
      </c>
      <c r="GF140" s="4">
        <f t="shared" si="165"/>
        <v>0</v>
      </c>
      <c r="GG140" s="4">
        <f t="shared" si="165"/>
        <v>0</v>
      </c>
      <c r="GH140" s="4">
        <f t="shared" si="165"/>
        <v>0</v>
      </c>
      <c r="GI140" s="4">
        <f t="shared" si="165"/>
        <v>0</v>
      </c>
      <c r="GJ140" s="4">
        <f t="shared" si="165"/>
        <v>0</v>
      </c>
      <c r="GK140" s="4">
        <f t="shared" si="165"/>
        <v>0</v>
      </c>
      <c r="GL140" s="4">
        <f t="shared" si="165"/>
        <v>0</v>
      </c>
      <c r="GM140" s="4">
        <f t="shared" si="165"/>
        <v>0</v>
      </c>
      <c r="GN140" s="4">
        <f t="shared" si="165"/>
        <v>0</v>
      </c>
      <c r="GO140" s="4">
        <f t="shared" si="165"/>
        <v>0</v>
      </c>
      <c r="GP140" s="4">
        <f t="shared" si="165"/>
        <v>0</v>
      </c>
      <c r="GQ140" s="4">
        <f t="shared" si="165"/>
        <v>0</v>
      </c>
      <c r="GR140" s="4">
        <f t="shared" si="165"/>
        <v>0</v>
      </c>
      <c r="GS140" s="4">
        <f t="shared" si="165"/>
        <v>0</v>
      </c>
      <c r="GT140" s="4">
        <f t="shared" si="165"/>
        <v>0</v>
      </c>
      <c r="GU140" s="4">
        <f t="shared" si="165"/>
        <v>0</v>
      </c>
      <c r="GV140" s="4">
        <f t="shared" si="165"/>
        <v>0</v>
      </c>
      <c r="GW140" s="4">
        <f t="shared" si="165"/>
        <v>0</v>
      </c>
      <c r="GX140" s="4">
        <f t="shared" si="165"/>
        <v>0</v>
      </c>
    </row>
    <row r="142" spans="1:255" x14ac:dyDescent="0.2">
      <c r="A142" s="2">
        <v>17</v>
      </c>
      <c r="B142" s="2">
        <v>1</v>
      </c>
      <c r="C142" s="2">
        <f>ROW(SmtRes!A120)</f>
        <v>120</v>
      </c>
      <c r="D142" s="2">
        <f>ROW(EtalonRes!A146)</f>
        <v>146</v>
      </c>
      <c r="E142" s="2" t="s">
        <v>188</v>
      </c>
      <c r="F142" s="2" t="s">
        <v>189</v>
      </c>
      <c r="G142" s="2" t="s">
        <v>190</v>
      </c>
      <c r="H142" s="2" t="s">
        <v>21</v>
      </c>
      <c r="I142" s="2">
        <f>ROUND(ROUND(121.65/100,4),7)</f>
        <v>1.2164999999999999</v>
      </c>
      <c r="J142" s="2">
        <v>0</v>
      </c>
      <c r="K142" s="2">
        <f>ROUND(ROUND(121.65/100,4),7)</f>
        <v>1.2164999999999999</v>
      </c>
      <c r="L142" s="2"/>
      <c r="M142" s="2"/>
      <c r="N142" s="2"/>
      <c r="O142" s="2">
        <f t="shared" ref="O142:O155" si="166">ROUND(CP142,2)</f>
        <v>3278.38</v>
      </c>
      <c r="P142" s="2">
        <f t="shared" ref="P142:P155" si="167">ROUND(CQ142*I142,2)</f>
        <v>3085.15</v>
      </c>
      <c r="Q142" s="2">
        <f t="shared" ref="Q142:Q155" si="168">ROUND(CR142*I142,2)</f>
        <v>8.1</v>
      </c>
      <c r="R142" s="2">
        <f t="shared" ref="R142:R155" si="169">ROUND(CS142*I142,2)</f>
        <v>1.39</v>
      </c>
      <c r="S142" s="2">
        <f t="shared" ref="S142:S155" si="170">ROUND(CT142*I142,2)</f>
        <v>185.13</v>
      </c>
      <c r="T142" s="2">
        <f t="shared" ref="T142:T155" si="171">ROUND(CU142*I142,2)</f>
        <v>0</v>
      </c>
      <c r="U142" s="2">
        <f t="shared" ref="U142:U155" si="172">CV142*I142</f>
        <v>22.467538499999996</v>
      </c>
      <c r="V142" s="2">
        <f t="shared" ref="V142:V155" si="173">CW142*I142</f>
        <v>0.11191799999999999</v>
      </c>
      <c r="W142" s="2">
        <f t="shared" ref="W142:W155" si="174">ROUND(CX142*I142,2)</f>
        <v>0</v>
      </c>
      <c r="X142" s="2">
        <f t="shared" ref="X142:X155" si="175">ROUND(CY142,2)</f>
        <v>180.92</v>
      </c>
      <c r="Y142" s="2">
        <f t="shared" ref="Y142:Y155" si="176">ROUND(CZ142,2)</f>
        <v>102.59</v>
      </c>
      <c r="Z142" s="2"/>
      <c r="AA142" s="2">
        <v>224801565</v>
      </c>
      <c r="AB142" s="2">
        <f t="shared" ref="AB142:AB155" si="177">ROUND((AC142+AD142+AF142),2)</f>
        <v>2694.93</v>
      </c>
      <c r="AC142" s="2">
        <f t="shared" ref="AC142:AC149" si="178">ROUND((ES142),2)</f>
        <v>2536.09</v>
      </c>
      <c r="AD142" s="2">
        <f>ROUND(((((ET142*ROUND(1.15,7)))-((EU142*ROUND(1.15,7))))+AE142),2)</f>
        <v>6.66</v>
      </c>
      <c r="AE142" s="2">
        <f>ROUND(((EU142*ROUND(1.15,7))),2)</f>
        <v>1.1399999999999999</v>
      </c>
      <c r="AF142" s="2">
        <f>ROUND(((EV142*ROUND(1.15,7))),2)</f>
        <v>152.18</v>
      </c>
      <c r="AG142" s="2">
        <f t="shared" ref="AG142:AG155" si="179">ROUND((AP142),2)</f>
        <v>0</v>
      </c>
      <c r="AH142" s="2">
        <f>((EW142*ROUND(1.15,7)))</f>
        <v>18.468999999999998</v>
      </c>
      <c r="AI142" s="2">
        <f>((EX142*ROUND(1.15,7)))</f>
        <v>9.1999999999999998E-2</v>
      </c>
      <c r="AJ142" s="2">
        <f t="shared" ref="AJ142:AJ155" si="180">(AS142)</f>
        <v>0</v>
      </c>
      <c r="AK142" s="2">
        <v>2674.21</v>
      </c>
      <c r="AL142" s="2">
        <v>2536.09</v>
      </c>
      <c r="AM142" s="2">
        <v>5.79</v>
      </c>
      <c r="AN142" s="2">
        <v>0.99</v>
      </c>
      <c r="AO142" s="2">
        <v>132.33000000000001</v>
      </c>
      <c r="AP142" s="2">
        <v>0</v>
      </c>
      <c r="AQ142" s="2">
        <v>16.059999999999999</v>
      </c>
      <c r="AR142" s="2">
        <v>0.08</v>
      </c>
      <c r="AS142" s="2">
        <v>0</v>
      </c>
      <c r="AT142" s="2">
        <v>97</v>
      </c>
      <c r="AU142" s="2">
        <v>55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2</v>
      </c>
      <c r="BE142" s="2" t="s">
        <v>2</v>
      </c>
      <c r="BF142" s="2" t="s">
        <v>2</v>
      </c>
      <c r="BG142" s="2" t="s">
        <v>2</v>
      </c>
      <c r="BH142" s="2">
        <v>0</v>
      </c>
      <c r="BI142" s="2">
        <v>1</v>
      </c>
      <c r="BJ142" s="2" t="s">
        <v>191</v>
      </c>
      <c r="BK142" s="2"/>
      <c r="BL142" s="2"/>
      <c r="BM142" s="2">
        <v>26001</v>
      </c>
      <c r="BN142" s="2">
        <v>0</v>
      </c>
      <c r="BO142" s="2" t="s">
        <v>2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2</v>
      </c>
      <c r="BZ142" s="2">
        <v>97</v>
      </c>
      <c r="CA142" s="2">
        <v>55</v>
      </c>
      <c r="CB142" s="2" t="s">
        <v>2</v>
      </c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508</v>
      </c>
      <c r="CO142" s="2">
        <v>0</v>
      </c>
      <c r="CP142" s="2">
        <f t="shared" ref="CP142:CP155" si="181">(P142+Q142+S142)</f>
        <v>3278.38</v>
      </c>
      <c r="CQ142" s="2">
        <f t="shared" ref="CQ142:CQ155" si="182">AC142*BC142</f>
        <v>2536.09</v>
      </c>
      <c r="CR142" s="2">
        <f t="shared" ref="CR142:CR155" si="183">AD142*BB142</f>
        <v>6.66</v>
      </c>
      <c r="CS142" s="2">
        <f t="shared" ref="CS142:CS155" si="184">AE142</f>
        <v>1.1399999999999999</v>
      </c>
      <c r="CT142" s="2">
        <f t="shared" ref="CT142:CT155" si="185">AF142</f>
        <v>152.18</v>
      </c>
      <c r="CU142" s="2">
        <f t="shared" ref="CU142:CU155" si="186">AG142</f>
        <v>0</v>
      </c>
      <c r="CV142" s="2">
        <f t="shared" ref="CV142:CV155" si="187">AH142</f>
        <v>18.468999999999998</v>
      </c>
      <c r="CW142" s="2">
        <f t="shared" ref="CW142:CW155" si="188">AI142</f>
        <v>9.1999999999999998E-2</v>
      </c>
      <c r="CX142" s="2">
        <f t="shared" ref="CX142:CX155" si="189">AJ142</f>
        <v>0</v>
      </c>
      <c r="CY142" s="2">
        <f t="shared" ref="CY142:CY155" si="190">(((S142+R142)*AT142)/100)</f>
        <v>180.92439999999999</v>
      </c>
      <c r="CZ142" s="2">
        <f t="shared" ref="CZ142:CZ155" si="191">(((S142+R142)*AU142)/100)</f>
        <v>102.58599999999998</v>
      </c>
      <c r="DA142" s="2"/>
      <c r="DB142" s="2"/>
      <c r="DC142" s="2" t="s">
        <v>2</v>
      </c>
      <c r="DD142" s="2" t="s">
        <v>2</v>
      </c>
      <c r="DE142" s="2" t="s">
        <v>45</v>
      </c>
      <c r="DF142" s="2" t="s">
        <v>45</v>
      </c>
      <c r="DG142" s="2" t="s">
        <v>45</v>
      </c>
      <c r="DH142" s="2" t="s">
        <v>2</v>
      </c>
      <c r="DI142" s="2" t="s">
        <v>45</v>
      </c>
      <c r="DJ142" s="2" t="s">
        <v>45</v>
      </c>
      <c r="DK142" s="2" t="s">
        <v>2</v>
      </c>
      <c r="DL142" s="2" t="s">
        <v>2</v>
      </c>
      <c r="DM142" s="2" t="s">
        <v>2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1005</v>
      </c>
      <c r="DV142" s="2" t="s">
        <v>21</v>
      </c>
      <c r="DW142" s="2" t="s">
        <v>21</v>
      </c>
      <c r="DX142" s="2">
        <v>100</v>
      </c>
      <c r="DY142" s="2"/>
      <c r="DZ142" s="2" t="s">
        <v>2</v>
      </c>
      <c r="EA142" s="2" t="s">
        <v>2</v>
      </c>
      <c r="EB142" s="2" t="s">
        <v>2</v>
      </c>
      <c r="EC142" s="2" t="s">
        <v>2</v>
      </c>
      <c r="ED142" s="2" t="s">
        <v>2</v>
      </c>
      <c r="EE142" s="2">
        <v>224644621</v>
      </c>
      <c r="EF142" s="2">
        <v>2</v>
      </c>
      <c r="EG142" s="2" t="s">
        <v>25</v>
      </c>
      <c r="EH142" s="2">
        <v>20</v>
      </c>
      <c r="EI142" s="2" t="s">
        <v>192</v>
      </c>
      <c r="EJ142" s="2">
        <v>1</v>
      </c>
      <c r="EK142" s="2">
        <v>26001</v>
      </c>
      <c r="EL142" s="2" t="s">
        <v>192</v>
      </c>
      <c r="EM142" s="2" t="s">
        <v>193</v>
      </c>
      <c r="EN142" s="2" t="s">
        <v>2</v>
      </c>
      <c r="EO142" s="2" t="s">
        <v>27</v>
      </c>
      <c r="EP142" s="2"/>
      <c r="EQ142" s="2">
        <v>768</v>
      </c>
      <c r="ER142" s="2">
        <v>2674.21</v>
      </c>
      <c r="ES142" s="2">
        <v>2536.09</v>
      </c>
      <c r="ET142" s="2">
        <v>5.79</v>
      </c>
      <c r="EU142" s="2">
        <v>0.99</v>
      </c>
      <c r="EV142" s="2">
        <v>132.33000000000001</v>
      </c>
      <c r="EW142" s="2">
        <v>16.059999999999999</v>
      </c>
      <c r="EX142" s="2">
        <v>0.08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ref="FR142:FR155" si="192">ROUND(IF(AND(BH142=3,BI142=3),P142,0),2)</f>
        <v>0</v>
      </c>
      <c r="FS142" s="2">
        <v>0</v>
      </c>
      <c r="FT142" s="2"/>
      <c r="FU142" s="2"/>
      <c r="FV142" s="2"/>
      <c r="FW142" s="2"/>
      <c r="FX142" s="2">
        <v>97</v>
      </c>
      <c r="FY142" s="2">
        <v>55</v>
      </c>
      <c r="FZ142" s="2"/>
      <c r="GA142" s="2" t="s">
        <v>2</v>
      </c>
      <c r="GB142" s="2"/>
      <c r="GC142" s="2"/>
      <c r="GD142" s="2">
        <v>1</v>
      </c>
      <c r="GE142" s="2"/>
      <c r="GF142" s="2">
        <v>265729236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ref="GL142:GL155" si="193">ROUND(IF(AND(BH142=3,BI142=3,FS142&lt;&gt;0),P142,0),2)</f>
        <v>0</v>
      </c>
      <c r="GM142" s="2">
        <f t="shared" ref="GM142:GM155" si="194">ROUND(O142+X142+Y142,2)+GX142</f>
        <v>3561.89</v>
      </c>
      <c r="GN142" s="2">
        <f t="shared" ref="GN142:GN155" si="195">IF(OR(BI142=0,BI142=1),ROUND(O142+X142+Y142,2),0)</f>
        <v>3561.89</v>
      </c>
      <c r="GO142" s="2">
        <f t="shared" ref="GO142:GO155" si="196">IF(BI142=2,ROUND(O142+X142+Y142,2),0)</f>
        <v>0</v>
      </c>
      <c r="GP142" s="2">
        <f t="shared" ref="GP142:GP155" si="197">IF(BI142=4,ROUND(O142+X142+Y142,2)+GX142,0)</f>
        <v>0</v>
      </c>
      <c r="GQ142" s="2"/>
      <c r="GR142" s="2">
        <v>0</v>
      </c>
      <c r="GS142" s="2">
        <v>3</v>
      </c>
      <c r="GT142" s="2">
        <v>0</v>
      </c>
      <c r="GU142" s="2" t="s">
        <v>2</v>
      </c>
      <c r="GV142" s="2">
        <f t="shared" ref="GV142:GV149" si="198">ROUND((GT142),2)</f>
        <v>0</v>
      </c>
      <c r="GW142" s="2">
        <v>1</v>
      </c>
      <c r="GX142" s="2">
        <f t="shared" ref="GX142:GX155" si="199">ROUND(HC142*I142,2)</f>
        <v>0</v>
      </c>
      <c r="GY142" s="2"/>
      <c r="GZ142" s="2"/>
      <c r="HA142" s="2">
        <v>0</v>
      </c>
      <c r="HB142" s="2">
        <v>0</v>
      </c>
      <c r="HC142" s="2">
        <f t="shared" ref="HC142:HC155" si="200">GV142*GW142</f>
        <v>0</v>
      </c>
      <c r="HD142" s="2"/>
      <c r="HE142" s="2" t="s">
        <v>2</v>
      </c>
      <c r="HF142" s="2" t="s">
        <v>2</v>
      </c>
      <c r="HG142" s="2"/>
      <c r="HH142" s="2"/>
      <c r="HI142" s="2">
        <f t="shared" ref="HI142:HI155" si="201">ROUND(R142*BS142,0)</f>
        <v>1</v>
      </c>
      <c r="HJ142" s="2">
        <f t="shared" ref="HJ142:HJ155" si="202">ROUND(S142*BA142,0)</f>
        <v>185</v>
      </c>
      <c r="HK142" s="2">
        <f t="shared" ref="HK142:HK155" si="203">ROUND((((HJ142+HI142)*AT142)/100),0)</f>
        <v>180</v>
      </c>
      <c r="HL142" s="2">
        <f t="shared" ref="HL142:HL155" si="204">ROUND((((HJ142+HI142)*AU142)/100),0)</f>
        <v>102</v>
      </c>
      <c r="HM142" s="2" t="s">
        <v>2</v>
      </c>
      <c r="HN142" s="2" t="s">
        <v>194</v>
      </c>
      <c r="HO142" s="2" t="s">
        <v>195</v>
      </c>
      <c r="HP142" s="2" t="s">
        <v>192</v>
      </c>
      <c r="HQ142" s="2" t="s">
        <v>192</v>
      </c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ROW(SmtRes!A126)</f>
        <v>126</v>
      </c>
      <c r="D143">
        <f>ROW(EtalonRes!A154)</f>
        <v>154</v>
      </c>
      <c r="E143" t="s">
        <v>188</v>
      </c>
      <c r="F143" t="s">
        <v>189</v>
      </c>
      <c r="G143" t="s">
        <v>190</v>
      </c>
      <c r="H143" t="s">
        <v>21</v>
      </c>
      <c r="I143">
        <f>ROUND(ROUND(121.65/100,4),7)</f>
        <v>1.2164999999999999</v>
      </c>
      <c r="J143">
        <v>0</v>
      </c>
      <c r="K143">
        <f>ROUND(ROUND(121.65/100,4),7)</f>
        <v>1.2164999999999999</v>
      </c>
      <c r="O143">
        <f t="shared" si="166"/>
        <v>3278.38</v>
      </c>
      <c r="P143">
        <f t="shared" si="167"/>
        <v>3085.15</v>
      </c>
      <c r="Q143">
        <f t="shared" si="168"/>
        <v>8.1</v>
      </c>
      <c r="R143">
        <f t="shared" si="169"/>
        <v>1.39</v>
      </c>
      <c r="S143">
        <f t="shared" si="170"/>
        <v>185.13</v>
      </c>
      <c r="T143">
        <f t="shared" si="171"/>
        <v>0</v>
      </c>
      <c r="U143">
        <f t="shared" si="172"/>
        <v>22.467538499999996</v>
      </c>
      <c r="V143">
        <f t="shared" si="173"/>
        <v>0.11191799999999999</v>
      </c>
      <c r="W143">
        <f t="shared" si="174"/>
        <v>0</v>
      </c>
      <c r="X143">
        <f t="shared" si="175"/>
        <v>180.92</v>
      </c>
      <c r="Y143">
        <f t="shared" si="176"/>
        <v>102.59</v>
      </c>
      <c r="AA143">
        <v>224801557</v>
      </c>
      <c r="AB143">
        <f t="shared" si="177"/>
        <v>2694.93</v>
      </c>
      <c r="AC143">
        <f t="shared" si="178"/>
        <v>2536.09</v>
      </c>
      <c r="AD143">
        <f>ROUND(((((ET143*ROUND(1.15,7)))-((EU143*ROUND(1.15,7))))+AE143),2)</f>
        <v>6.66</v>
      </c>
      <c r="AE143">
        <f>ROUND(((EU143*ROUND(1.15,7))),2)</f>
        <v>1.1399999999999999</v>
      </c>
      <c r="AF143">
        <f>ROUND(((EV143*ROUND(1.15,7))),2)</f>
        <v>152.18</v>
      </c>
      <c r="AG143">
        <f t="shared" si="179"/>
        <v>0</v>
      </c>
      <c r="AH143">
        <f>((EW143*ROUND(1.15,7)))</f>
        <v>18.468999999999998</v>
      </c>
      <c r="AI143">
        <f>((EX143*ROUND(1.15,7)))</f>
        <v>9.1999999999999998E-2</v>
      </c>
      <c r="AJ143">
        <f t="shared" si="180"/>
        <v>0</v>
      </c>
      <c r="AK143">
        <v>2674.21</v>
      </c>
      <c r="AL143">
        <v>2536.09</v>
      </c>
      <c r="AM143">
        <v>5.79</v>
      </c>
      <c r="AN143">
        <v>0.99</v>
      </c>
      <c r="AO143">
        <v>132.33000000000001</v>
      </c>
      <c r="AP143">
        <v>0</v>
      </c>
      <c r="AQ143">
        <v>16.059999999999999</v>
      </c>
      <c r="AR143">
        <v>0.08</v>
      </c>
      <c r="AS143">
        <v>0</v>
      </c>
      <c r="AT143">
        <v>97</v>
      </c>
      <c r="AU143">
        <v>55</v>
      </c>
      <c r="AV143">
        <v>1</v>
      </c>
      <c r="AW143">
        <v>1</v>
      </c>
      <c r="AZ143">
        <v>1</v>
      </c>
      <c r="BA143">
        <v>59.58</v>
      </c>
      <c r="BB143">
        <v>1</v>
      </c>
      <c r="BC143">
        <v>1</v>
      </c>
      <c r="BD143" t="s">
        <v>2</v>
      </c>
      <c r="BE143" t="s">
        <v>2</v>
      </c>
      <c r="BF143" t="s">
        <v>2</v>
      </c>
      <c r="BG143" t="s">
        <v>2</v>
      </c>
      <c r="BH143">
        <v>0</v>
      </c>
      <c r="BI143">
        <v>1</v>
      </c>
      <c r="BJ143" t="s">
        <v>191</v>
      </c>
      <c r="BM143">
        <v>26001</v>
      </c>
      <c r="BN143">
        <v>0</v>
      </c>
      <c r="BO143" t="s">
        <v>30</v>
      </c>
      <c r="BP143">
        <v>1</v>
      </c>
      <c r="BQ143">
        <v>2</v>
      </c>
      <c r="BR143">
        <v>0</v>
      </c>
      <c r="BS143">
        <v>59.58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2</v>
      </c>
      <c r="BZ143">
        <v>97</v>
      </c>
      <c r="CA143">
        <v>55</v>
      </c>
      <c r="CB143" t="s">
        <v>2</v>
      </c>
      <c r="CE143">
        <v>0</v>
      </c>
      <c r="CF143">
        <v>0</v>
      </c>
      <c r="CG143">
        <v>0</v>
      </c>
      <c r="CM143">
        <v>0</v>
      </c>
      <c r="CN143" t="s">
        <v>508</v>
      </c>
      <c r="CO143">
        <v>0</v>
      </c>
      <c r="CP143">
        <f t="shared" si="181"/>
        <v>3278.38</v>
      </c>
      <c r="CQ143">
        <f t="shared" si="182"/>
        <v>2536.09</v>
      </c>
      <c r="CR143">
        <f t="shared" si="183"/>
        <v>6.66</v>
      </c>
      <c r="CS143">
        <f t="shared" si="184"/>
        <v>1.1399999999999999</v>
      </c>
      <c r="CT143">
        <f t="shared" si="185"/>
        <v>152.18</v>
      </c>
      <c r="CU143">
        <f t="shared" si="186"/>
        <v>0</v>
      </c>
      <c r="CV143">
        <f t="shared" si="187"/>
        <v>18.468999999999998</v>
      </c>
      <c r="CW143">
        <f t="shared" si="188"/>
        <v>9.1999999999999998E-2</v>
      </c>
      <c r="CX143">
        <f t="shared" si="189"/>
        <v>0</v>
      </c>
      <c r="CY143">
        <f t="shared" si="190"/>
        <v>180.92439999999999</v>
      </c>
      <c r="CZ143">
        <f t="shared" si="191"/>
        <v>102.58599999999998</v>
      </c>
      <c r="DC143" t="s">
        <v>2</v>
      </c>
      <c r="DD143" t="s">
        <v>2</v>
      </c>
      <c r="DE143" t="s">
        <v>45</v>
      </c>
      <c r="DF143" t="s">
        <v>45</v>
      </c>
      <c r="DG143" t="s">
        <v>45</v>
      </c>
      <c r="DH143" t="s">
        <v>2</v>
      </c>
      <c r="DI143" t="s">
        <v>45</v>
      </c>
      <c r="DJ143" t="s">
        <v>45</v>
      </c>
      <c r="DK143" t="s">
        <v>2</v>
      </c>
      <c r="DL143" t="s">
        <v>2</v>
      </c>
      <c r="DM143" t="s">
        <v>2</v>
      </c>
      <c r="DN143">
        <v>0</v>
      </c>
      <c r="DO143">
        <v>0</v>
      </c>
      <c r="DP143">
        <v>1</v>
      </c>
      <c r="DQ143">
        <v>1</v>
      </c>
      <c r="DU143">
        <v>1005</v>
      </c>
      <c r="DV143" t="s">
        <v>21</v>
      </c>
      <c r="DW143" t="s">
        <v>21</v>
      </c>
      <c r="DX143">
        <v>100</v>
      </c>
      <c r="DZ143" t="s">
        <v>2</v>
      </c>
      <c r="EA143" t="s">
        <v>2</v>
      </c>
      <c r="EB143" t="s">
        <v>2</v>
      </c>
      <c r="EC143" t="s">
        <v>2</v>
      </c>
      <c r="ED143" t="s">
        <v>2</v>
      </c>
      <c r="EE143">
        <v>224644621</v>
      </c>
      <c r="EF143">
        <v>2</v>
      </c>
      <c r="EG143" t="s">
        <v>25</v>
      </c>
      <c r="EH143">
        <v>20</v>
      </c>
      <c r="EI143" t="s">
        <v>192</v>
      </c>
      <c r="EJ143">
        <v>1</v>
      </c>
      <c r="EK143">
        <v>26001</v>
      </c>
      <c r="EL143" t="s">
        <v>192</v>
      </c>
      <c r="EM143" t="s">
        <v>193</v>
      </c>
      <c r="EN143" t="s">
        <v>2</v>
      </c>
      <c r="EO143" t="s">
        <v>27</v>
      </c>
      <c r="EQ143">
        <v>768</v>
      </c>
      <c r="ER143">
        <v>2674.21</v>
      </c>
      <c r="ES143">
        <v>2536.09</v>
      </c>
      <c r="ET143">
        <v>5.79</v>
      </c>
      <c r="EU143">
        <v>0.99</v>
      </c>
      <c r="EV143">
        <v>132.33000000000001</v>
      </c>
      <c r="EW143">
        <v>16.059999999999999</v>
      </c>
      <c r="EX143">
        <v>0.08</v>
      </c>
      <c r="EY143">
        <v>0</v>
      </c>
      <c r="FQ143">
        <v>0</v>
      </c>
      <c r="FR143">
        <f t="shared" si="192"/>
        <v>0</v>
      </c>
      <c r="FS143">
        <v>0</v>
      </c>
      <c r="FX143">
        <v>97</v>
      </c>
      <c r="FY143">
        <v>55</v>
      </c>
      <c r="GA143" t="s">
        <v>2</v>
      </c>
      <c r="GD143">
        <v>1</v>
      </c>
      <c r="GF143">
        <v>265729236</v>
      </c>
      <c r="GG143">
        <v>2</v>
      </c>
      <c r="GH143">
        <v>1</v>
      </c>
      <c r="GI143">
        <v>4</v>
      </c>
      <c r="GJ143">
        <v>0</v>
      </c>
      <c r="GK143">
        <v>0</v>
      </c>
      <c r="GL143">
        <f t="shared" si="193"/>
        <v>0</v>
      </c>
      <c r="GM143">
        <f t="shared" si="194"/>
        <v>3561.89</v>
      </c>
      <c r="GN143">
        <f t="shared" si="195"/>
        <v>3561.89</v>
      </c>
      <c r="GO143">
        <f t="shared" si="196"/>
        <v>0</v>
      </c>
      <c r="GP143">
        <f t="shared" si="197"/>
        <v>0</v>
      </c>
      <c r="GR143">
        <v>0</v>
      </c>
      <c r="GS143">
        <v>3</v>
      </c>
      <c r="GT143">
        <v>0</v>
      </c>
      <c r="GU143" t="s">
        <v>2</v>
      </c>
      <c r="GV143">
        <f t="shared" si="198"/>
        <v>0</v>
      </c>
      <c r="GW143">
        <v>1</v>
      </c>
      <c r="GX143">
        <f t="shared" si="199"/>
        <v>0</v>
      </c>
      <c r="HA143">
        <v>0</v>
      </c>
      <c r="HB143">
        <v>0</v>
      </c>
      <c r="HC143">
        <f t="shared" si="200"/>
        <v>0</v>
      </c>
      <c r="HE143" t="s">
        <v>2</v>
      </c>
      <c r="HF143" t="s">
        <v>2</v>
      </c>
      <c r="HI143">
        <f t="shared" si="201"/>
        <v>83</v>
      </c>
      <c r="HJ143">
        <f t="shared" si="202"/>
        <v>11030</v>
      </c>
      <c r="HK143">
        <f t="shared" si="203"/>
        <v>10780</v>
      </c>
      <c r="HL143">
        <f t="shared" si="204"/>
        <v>6112</v>
      </c>
      <c r="HM143" t="s">
        <v>2</v>
      </c>
      <c r="HN143" t="s">
        <v>194</v>
      </c>
      <c r="HO143" t="s">
        <v>195</v>
      </c>
      <c r="HP143" t="s">
        <v>192</v>
      </c>
      <c r="HQ143" t="s">
        <v>192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196</v>
      </c>
      <c r="F144" s="2" t="s">
        <v>197</v>
      </c>
      <c r="G144" s="2" t="s">
        <v>198</v>
      </c>
      <c r="H144" s="2" t="s">
        <v>199</v>
      </c>
      <c r="I144" s="2">
        <f>ROUND(ROUND(48.7/10,4),7)</f>
        <v>4.87</v>
      </c>
      <c r="J144" s="2">
        <v>0</v>
      </c>
      <c r="K144" s="2">
        <f>ROUND(ROUND(48.7/10,4),7)</f>
        <v>4.87</v>
      </c>
      <c r="L144" s="2"/>
      <c r="M144" s="2"/>
      <c r="N144" s="2"/>
      <c r="O144" s="2">
        <f t="shared" si="166"/>
        <v>32.24</v>
      </c>
      <c r="P144" s="2">
        <f t="shared" si="167"/>
        <v>32.24</v>
      </c>
      <c r="Q144" s="2">
        <f t="shared" si="168"/>
        <v>0</v>
      </c>
      <c r="R144" s="2">
        <f t="shared" si="169"/>
        <v>0</v>
      </c>
      <c r="S144" s="2">
        <f t="shared" si="170"/>
        <v>0</v>
      </c>
      <c r="T144" s="2">
        <f t="shared" si="171"/>
        <v>0</v>
      </c>
      <c r="U144" s="2">
        <f t="shared" si="172"/>
        <v>0</v>
      </c>
      <c r="V144" s="2">
        <f t="shared" si="173"/>
        <v>0</v>
      </c>
      <c r="W144" s="2">
        <f t="shared" si="174"/>
        <v>0</v>
      </c>
      <c r="X144" s="2">
        <f t="shared" si="175"/>
        <v>0</v>
      </c>
      <c r="Y144" s="2">
        <f t="shared" si="176"/>
        <v>0</v>
      </c>
      <c r="Z144" s="2"/>
      <c r="AA144" s="2">
        <v>224801565</v>
      </c>
      <c r="AB144" s="2">
        <f t="shared" si="177"/>
        <v>6.62</v>
      </c>
      <c r="AC144" s="2">
        <f t="shared" si="178"/>
        <v>6.62</v>
      </c>
      <c r="AD144" s="2">
        <f>ROUND((((ET144)-(EU144))+AE144),2)</f>
        <v>0</v>
      </c>
      <c r="AE144" s="2">
        <f t="shared" ref="AE144:AF147" si="205">ROUND((EU144),2)</f>
        <v>0</v>
      </c>
      <c r="AF144" s="2">
        <f t="shared" si="205"/>
        <v>0</v>
      </c>
      <c r="AG144" s="2">
        <f t="shared" si="179"/>
        <v>0</v>
      </c>
      <c r="AH144" s="2">
        <f t="shared" ref="AH144:AI147" si="206">(EW144)</f>
        <v>0</v>
      </c>
      <c r="AI144" s="2">
        <f t="shared" si="206"/>
        <v>0</v>
      </c>
      <c r="AJ144" s="2">
        <f t="shared" si="180"/>
        <v>0</v>
      </c>
      <c r="AK144" s="2">
        <v>6.62</v>
      </c>
      <c r="AL144" s="2">
        <v>6.62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2</v>
      </c>
      <c r="BE144" s="2" t="s">
        <v>2</v>
      </c>
      <c r="BF144" s="2" t="s">
        <v>2</v>
      </c>
      <c r="BG144" s="2" t="s">
        <v>2</v>
      </c>
      <c r="BH144" s="2">
        <v>3</v>
      </c>
      <c r="BI144" s="2">
        <v>1</v>
      </c>
      <c r="BJ144" s="2" t="s">
        <v>200</v>
      </c>
      <c r="BK144" s="2"/>
      <c r="BL144" s="2"/>
      <c r="BM144" s="2">
        <v>500001</v>
      </c>
      <c r="BN144" s="2">
        <v>0</v>
      </c>
      <c r="BO144" s="2" t="s">
        <v>2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2</v>
      </c>
      <c r="BZ144" s="2">
        <v>0</v>
      </c>
      <c r="CA144" s="2">
        <v>0</v>
      </c>
      <c r="CB144" s="2" t="s">
        <v>2</v>
      </c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2</v>
      </c>
      <c r="CO144" s="2">
        <v>0</v>
      </c>
      <c r="CP144" s="2">
        <f t="shared" si="181"/>
        <v>32.24</v>
      </c>
      <c r="CQ144" s="2">
        <f t="shared" si="182"/>
        <v>6.62</v>
      </c>
      <c r="CR144" s="2">
        <f t="shared" si="183"/>
        <v>0</v>
      </c>
      <c r="CS144" s="2">
        <f t="shared" si="184"/>
        <v>0</v>
      </c>
      <c r="CT144" s="2">
        <f t="shared" si="185"/>
        <v>0</v>
      </c>
      <c r="CU144" s="2">
        <f t="shared" si="186"/>
        <v>0</v>
      </c>
      <c r="CV144" s="2">
        <f t="shared" si="187"/>
        <v>0</v>
      </c>
      <c r="CW144" s="2">
        <f t="shared" si="188"/>
        <v>0</v>
      </c>
      <c r="CX144" s="2">
        <f t="shared" si="189"/>
        <v>0</v>
      </c>
      <c r="CY144" s="2">
        <f t="shared" si="190"/>
        <v>0</v>
      </c>
      <c r="CZ144" s="2">
        <f t="shared" si="191"/>
        <v>0</v>
      </c>
      <c r="DA144" s="2"/>
      <c r="DB144" s="2"/>
      <c r="DC144" s="2" t="s">
        <v>2</v>
      </c>
      <c r="DD144" s="2" t="s">
        <v>2</v>
      </c>
      <c r="DE144" s="2" t="s">
        <v>2</v>
      </c>
      <c r="DF144" s="2" t="s">
        <v>2</v>
      </c>
      <c r="DG144" s="2" t="s">
        <v>2</v>
      </c>
      <c r="DH144" s="2" t="s">
        <v>2</v>
      </c>
      <c r="DI144" s="2" t="s">
        <v>2</v>
      </c>
      <c r="DJ144" s="2" t="s">
        <v>2</v>
      </c>
      <c r="DK144" s="2" t="s">
        <v>2</v>
      </c>
      <c r="DL144" s="2" t="s">
        <v>2</v>
      </c>
      <c r="DM144" s="2" t="s">
        <v>2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74472246</v>
      </c>
      <c r="DV144" s="2" t="s">
        <v>199</v>
      </c>
      <c r="DW144" s="2" t="s">
        <v>199</v>
      </c>
      <c r="DX144" s="2">
        <v>1</v>
      </c>
      <c r="DY144" s="2"/>
      <c r="DZ144" s="2" t="s">
        <v>2</v>
      </c>
      <c r="EA144" s="2" t="s">
        <v>2</v>
      </c>
      <c r="EB144" s="2" t="s">
        <v>2</v>
      </c>
      <c r="EC144" s="2" t="s">
        <v>2</v>
      </c>
      <c r="ED144" s="2" t="s">
        <v>2</v>
      </c>
      <c r="EE144" s="2">
        <v>224644514</v>
      </c>
      <c r="EF144" s="2">
        <v>8</v>
      </c>
      <c r="EG144" s="2" t="s">
        <v>36</v>
      </c>
      <c r="EH144" s="2">
        <v>0</v>
      </c>
      <c r="EI144" s="2" t="s">
        <v>2</v>
      </c>
      <c r="EJ144" s="2">
        <v>1</v>
      </c>
      <c r="EK144" s="2">
        <v>500001</v>
      </c>
      <c r="EL144" s="2" t="s">
        <v>37</v>
      </c>
      <c r="EM144" s="2" t="s">
        <v>38</v>
      </c>
      <c r="EN144" s="2" t="s">
        <v>2</v>
      </c>
      <c r="EO144" s="2" t="s">
        <v>2</v>
      </c>
      <c r="EP144" s="2"/>
      <c r="EQ144" s="2">
        <v>0</v>
      </c>
      <c r="ER144" s="2">
        <v>6.62</v>
      </c>
      <c r="ES144" s="2">
        <v>6.62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92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2</v>
      </c>
      <c r="GB144" s="2"/>
      <c r="GC144" s="2"/>
      <c r="GD144" s="2">
        <v>1</v>
      </c>
      <c r="GE144" s="2"/>
      <c r="GF144" s="2">
        <v>1531491890</v>
      </c>
      <c r="GG144" s="2">
        <v>2</v>
      </c>
      <c r="GH144" s="2">
        <v>1</v>
      </c>
      <c r="GI144" s="2">
        <v>4</v>
      </c>
      <c r="GJ144" s="2">
        <v>0</v>
      </c>
      <c r="GK144" s="2">
        <v>0</v>
      </c>
      <c r="GL144" s="2">
        <f t="shared" si="193"/>
        <v>0</v>
      </c>
      <c r="GM144" s="2">
        <f t="shared" si="194"/>
        <v>32.24</v>
      </c>
      <c r="GN144" s="2">
        <f t="shared" si="195"/>
        <v>32.24</v>
      </c>
      <c r="GO144" s="2">
        <f t="shared" si="196"/>
        <v>0</v>
      </c>
      <c r="GP144" s="2">
        <f t="shared" si="197"/>
        <v>0</v>
      </c>
      <c r="GQ144" s="2"/>
      <c r="GR144" s="2">
        <v>0</v>
      </c>
      <c r="GS144" s="2">
        <v>3</v>
      </c>
      <c r="GT144" s="2">
        <v>0</v>
      </c>
      <c r="GU144" s="2" t="s">
        <v>2</v>
      </c>
      <c r="GV144" s="2">
        <f t="shared" si="198"/>
        <v>0</v>
      </c>
      <c r="GW144" s="2">
        <v>1</v>
      </c>
      <c r="GX144" s="2">
        <f t="shared" si="199"/>
        <v>0</v>
      </c>
      <c r="GY144" s="2"/>
      <c r="GZ144" s="2"/>
      <c r="HA144" s="2">
        <v>0</v>
      </c>
      <c r="HB144" s="2">
        <v>0</v>
      </c>
      <c r="HC144" s="2">
        <f t="shared" si="200"/>
        <v>0</v>
      </c>
      <c r="HD144" s="2"/>
      <c r="HE144" s="2" t="s">
        <v>2</v>
      </c>
      <c r="HF144" s="2" t="s">
        <v>2</v>
      </c>
      <c r="HG144" s="2"/>
      <c r="HH144" s="2"/>
      <c r="HI144" s="2">
        <f t="shared" si="201"/>
        <v>0</v>
      </c>
      <c r="HJ144" s="2">
        <f t="shared" si="202"/>
        <v>0</v>
      </c>
      <c r="HK144" s="2">
        <f t="shared" si="203"/>
        <v>0</v>
      </c>
      <c r="HL144" s="2">
        <f t="shared" si="204"/>
        <v>0</v>
      </c>
      <c r="HM144" s="2" t="s">
        <v>2</v>
      </c>
      <c r="HN144" s="2" t="s">
        <v>2</v>
      </c>
      <c r="HO144" s="2" t="s">
        <v>2</v>
      </c>
      <c r="HP144" s="2" t="s">
        <v>2</v>
      </c>
      <c r="HQ144" s="2" t="s">
        <v>2</v>
      </c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196</v>
      </c>
      <c r="F145" t="s">
        <v>197</v>
      </c>
      <c r="G145" t="s">
        <v>198</v>
      </c>
      <c r="H145" t="s">
        <v>199</v>
      </c>
      <c r="I145">
        <f>ROUND(ROUND(48.7/10,4),7)</f>
        <v>4.87</v>
      </c>
      <c r="J145">
        <v>0</v>
      </c>
      <c r="K145">
        <f>ROUND(ROUND(48.7/10,4),7)</f>
        <v>4.87</v>
      </c>
      <c r="O145">
        <f t="shared" si="166"/>
        <v>32.24</v>
      </c>
      <c r="P145">
        <f t="shared" si="167"/>
        <v>32.24</v>
      </c>
      <c r="Q145">
        <f t="shared" si="168"/>
        <v>0</v>
      </c>
      <c r="R145">
        <f t="shared" si="169"/>
        <v>0</v>
      </c>
      <c r="S145">
        <f t="shared" si="170"/>
        <v>0</v>
      </c>
      <c r="T145">
        <f t="shared" si="171"/>
        <v>0</v>
      </c>
      <c r="U145">
        <f t="shared" si="172"/>
        <v>0</v>
      </c>
      <c r="V145">
        <f t="shared" si="173"/>
        <v>0</v>
      </c>
      <c r="W145">
        <f t="shared" si="174"/>
        <v>0</v>
      </c>
      <c r="X145">
        <f t="shared" si="175"/>
        <v>0</v>
      </c>
      <c r="Y145">
        <f t="shared" si="176"/>
        <v>0</v>
      </c>
      <c r="AA145">
        <v>224801557</v>
      </c>
      <c r="AB145">
        <f t="shared" si="177"/>
        <v>6.62</v>
      </c>
      <c r="AC145">
        <f t="shared" si="178"/>
        <v>6.62</v>
      </c>
      <c r="AD145">
        <f>ROUND((((ET145)-(EU145))+AE145),2)</f>
        <v>0</v>
      </c>
      <c r="AE145">
        <f t="shared" si="205"/>
        <v>0</v>
      </c>
      <c r="AF145">
        <f t="shared" si="205"/>
        <v>0</v>
      </c>
      <c r="AG145">
        <f t="shared" si="179"/>
        <v>0</v>
      </c>
      <c r="AH145">
        <f t="shared" si="206"/>
        <v>0</v>
      </c>
      <c r="AI145">
        <f t="shared" si="206"/>
        <v>0</v>
      </c>
      <c r="AJ145">
        <f t="shared" si="180"/>
        <v>0</v>
      </c>
      <c r="AK145">
        <v>6.62</v>
      </c>
      <c r="AL145">
        <v>6.62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1</v>
      </c>
      <c r="BD145" t="s">
        <v>2</v>
      </c>
      <c r="BE145" t="s">
        <v>2</v>
      </c>
      <c r="BF145" t="s">
        <v>2</v>
      </c>
      <c r="BG145" t="s">
        <v>2</v>
      </c>
      <c r="BH145">
        <v>3</v>
      </c>
      <c r="BI145">
        <v>1</v>
      </c>
      <c r="BJ145" t="s">
        <v>200</v>
      </c>
      <c r="BM145">
        <v>500001</v>
      </c>
      <c r="BN145">
        <v>0</v>
      </c>
      <c r="BO145" t="s">
        <v>39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2</v>
      </c>
      <c r="BZ145">
        <v>0</v>
      </c>
      <c r="CA145">
        <v>0</v>
      </c>
      <c r="CB145" t="s">
        <v>2</v>
      </c>
      <c r="CE145">
        <v>0</v>
      </c>
      <c r="CF145">
        <v>0</v>
      </c>
      <c r="CG145">
        <v>0</v>
      </c>
      <c r="CM145">
        <v>0</v>
      </c>
      <c r="CN145" t="s">
        <v>2</v>
      </c>
      <c r="CO145">
        <v>0</v>
      </c>
      <c r="CP145">
        <f t="shared" si="181"/>
        <v>32.24</v>
      </c>
      <c r="CQ145">
        <f t="shared" si="182"/>
        <v>6.62</v>
      </c>
      <c r="CR145">
        <f t="shared" si="183"/>
        <v>0</v>
      </c>
      <c r="CS145">
        <f t="shared" si="184"/>
        <v>0</v>
      </c>
      <c r="CT145">
        <f t="shared" si="185"/>
        <v>0</v>
      </c>
      <c r="CU145">
        <f t="shared" si="186"/>
        <v>0</v>
      </c>
      <c r="CV145">
        <f t="shared" si="187"/>
        <v>0</v>
      </c>
      <c r="CW145">
        <f t="shared" si="188"/>
        <v>0</v>
      </c>
      <c r="CX145">
        <f t="shared" si="189"/>
        <v>0</v>
      </c>
      <c r="CY145">
        <f t="shared" si="190"/>
        <v>0</v>
      </c>
      <c r="CZ145">
        <f t="shared" si="191"/>
        <v>0</v>
      </c>
      <c r="DC145" t="s">
        <v>2</v>
      </c>
      <c r="DD145" t="s">
        <v>2</v>
      </c>
      <c r="DE145" t="s">
        <v>2</v>
      </c>
      <c r="DF145" t="s">
        <v>2</v>
      </c>
      <c r="DG145" t="s">
        <v>2</v>
      </c>
      <c r="DH145" t="s">
        <v>2</v>
      </c>
      <c r="DI145" t="s">
        <v>2</v>
      </c>
      <c r="DJ145" t="s">
        <v>2</v>
      </c>
      <c r="DK145" t="s">
        <v>2</v>
      </c>
      <c r="DL145" t="s">
        <v>2</v>
      </c>
      <c r="DM145" t="s">
        <v>2</v>
      </c>
      <c r="DN145">
        <v>0</v>
      </c>
      <c r="DO145">
        <v>0</v>
      </c>
      <c r="DP145">
        <v>1</v>
      </c>
      <c r="DQ145">
        <v>1</v>
      </c>
      <c r="DU145">
        <v>74472246</v>
      </c>
      <c r="DV145" t="s">
        <v>199</v>
      </c>
      <c r="DW145" t="s">
        <v>199</v>
      </c>
      <c r="DX145">
        <v>1</v>
      </c>
      <c r="DZ145" t="s">
        <v>2</v>
      </c>
      <c r="EA145" t="s">
        <v>2</v>
      </c>
      <c r="EB145" t="s">
        <v>2</v>
      </c>
      <c r="EC145" t="s">
        <v>2</v>
      </c>
      <c r="ED145" t="s">
        <v>2</v>
      </c>
      <c r="EE145">
        <v>224644514</v>
      </c>
      <c r="EF145">
        <v>8</v>
      </c>
      <c r="EG145" t="s">
        <v>36</v>
      </c>
      <c r="EH145">
        <v>0</v>
      </c>
      <c r="EI145" t="s">
        <v>2</v>
      </c>
      <c r="EJ145">
        <v>1</v>
      </c>
      <c r="EK145">
        <v>500001</v>
      </c>
      <c r="EL145" t="s">
        <v>37</v>
      </c>
      <c r="EM145" t="s">
        <v>38</v>
      </c>
      <c r="EN145" t="s">
        <v>2</v>
      </c>
      <c r="EO145" t="s">
        <v>2</v>
      </c>
      <c r="EQ145">
        <v>0</v>
      </c>
      <c r="ER145">
        <v>6.62</v>
      </c>
      <c r="ES145">
        <v>6.62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92"/>
        <v>0</v>
      </c>
      <c r="FS145">
        <v>0</v>
      </c>
      <c r="FX145">
        <v>0</v>
      </c>
      <c r="FY145">
        <v>0</v>
      </c>
      <c r="GA145" t="s">
        <v>2</v>
      </c>
      <c r="GD145">
        <v>1</v>
      </c>
      <c r="GF145">
        <v>1531491890</v>
      </c>
      <c r="GG145">
        <v>2</v>
      </c>
      <c r="GH145">
        <v>1</v>
      </c>
      <c r="GI145">
        <v>4</v>
      </c>
      <c r="GJ145">
        <v>0</v>
      </c>
      <c r="GK145">
        <v>0</v>
      </c>
      <c r="GL145">
        <f t="shared" si="193"/>
        <v>0</v>
      </c>
      <c r="GM145">
        <f t="shared" si="194"/>
        <v>32.24</v>
      </c>
      <c r="GN145">
        <f t="shared" si="195"/>
        <v>32.24</v>
      </c>
      <c r="GO145">
        <f t="shared" si="196"/>
        <v>0</v>
      </c>
      <c r="GP145">
        <f t="shared" si="197"/>
        <v>0</v>
      </c>
      <c r="GR145">
        <v>0</v>
      </c>
      <c r="GS145">
        <v>3</v>
      </c>
      <c r="GT145">
        <v>0</v>
      </c>
      <c r="GU145" t="s">
        <v>2</v>
      </c>
      <c r="GV145">
        <f t="shared" si="198"/>
        <v>0</v>
      </c>
      <c r="GW145">
        <v>1</v>
      </c>
      <c r="GX145">
        <f t="shared" si="199"/>
        <v>0</v>
      </c>
      <c r="HA145">
        <v>0</v>
      </c>
      <c r="HB145">
        <v>0</v>
      </c>
      <c r="HC145">
        <f t="shared" si="200"/>
        <v>0</v>
      </c>
      <c r="HE145" t="s">
        <v>2</v>
      </c>
      <c r="HF145" t="s">
        <v>2</v>
      </c>
      <c r="HI145">
        <f t="shared" si="201"/>
        <v>0</v>
      </c>
      <c r="HJ145">
        <f t="shared" si="202"/>
        <v>0</v>
      </c>
      <c r="HK145">
        <f t="shared" si="203"/>
        <v>0</v>
      </c>
      <c r="HL145">
        <f t="shared" si="204"/>
        <v>0</v>
      </c>
      <c r="HM145" t="s">
        <v>2</v>
      </c>
      <c r="HN145" t="s">
        <v>2</v>
      </c>
      <c r="HO145" t="s">
        <v>2</v>
      </c>
      <c r="HP145" t="s">
        <v>2</v>
      </c>
      <c r="HQ145" t="s">
        <v>2</v>
      </c>
      <c r="IK145">
        <v>0</v>
      </c>
    </row>
    <row r="146" spans="1:255" x14ac:dyDescent="0.2">
      <c r="A146" s="2">
        <v>17</v>
      </c>
      <c r="B146" s="2">
        <v>1</v>
      </c>
      <c r="C146" s="2"/>
      <c r="D146" s="2"/>
      <c r="E146" s="2" t="s">
        <v>201</v>
      </c>
      <c r="F146" s="2" t="s">
        <v>202</v>
      </c>
      <c r="G146" s="2" t="s">
        <v>203</v>
      </c>
      <c r="H146" s="2" t="s">
        <v>160</v>
      </c>
      <c r="I146" s="2">
        <f>ROUND(ROUND(121.65*0.1*1.08,4),7)</f>
        <v>13.138199999999999</v>
      </c>
      <c r="J146" s="2">
        <v>0</v>
      </c>
      <c r="K146" s="2">
        <f>ROUND(ROUND(121.65*0.1*1.08,4),7)</f>
        <v>13.138199999999999</v>
      </c>
      <c r="L146" s="2"/>
      <c r="M146" s="2"/>
      <c r="N146" s="2"/>
      <c r="O146" s="2">
        <f t="shared" si="166"/>
        <v>19668.41</v>
      </c>
      <c r="P146" s="2">
        <f t="shared" si="167"/>
        <v>19668.41</v>
      </c>
      <c r="Q146" s="2">
        <f t="shared" si="168"/>
        <v>0</v>
      </c>
      <c r="R146" s="2">
        <f t="shared" si="169"/>
        <v>0</v>
      </c>
      <c r="S146" s="2">
        <f t="shared" si="170"/>
        <v>0</v>
      </c>
      <c r="T146" s="2">
        <f t="shared" si="171"/>
        <v>0</v>
      </c>
      <c r="U146" s="2">
        <f t="shared" si="172"/>
        <v>0</v>
      </c>
      <c r="V146" s="2">
        <f t="shared" si="173"/>
        <v>0</v>
      </c>
      <c r="W146" s="2">
        <f t="shared" si="174"/>
        <v>0</v>
      </c>
      <c r="X146" s="2">
        <f t="shared" si="175"/>
        <v>0</v>
      </c>
      <c r="Y146" s="2">
        <f t="shared" si="176"/>
        <v>0</v>
      </c>
      <c r="Z146" s="2"/>
      <c r="AA146" s="2">
        <v>224801565</v>
      </c>
      <c r="AB146" s="2">
        <f t="shared" si="177"/>
        <v>1497.04</v>
      </c>
      <c r="AC146" s="2">
        <f t="shared" si="178"/>
        <v>1497.04</v>
      </c>
      <c r="AD146" s="2">
        <f>ROUND((((ET146)-(EU146))+AE146),2)</f>
        <v>0</v>
      </c>
      <c r="AE146" s="2">
        <f t="shared" si="205"/>
        <v>0</v>
      </c>
      <c r="AF146" s="2">
        <f t="shared" si="205"/>
        <v>0</v>
      </c>
      <c r="AG146" s="2">
        <f t="shared" si="179"/>
        <v>0</v>
      </c>
      <c r="AH146" s="2">
        <f t="shared" si="206"/>
        <v>0</v>
      </c>
      <c r="AI146" s="2">
        <f t="shared" si="206"/>
        <v>0</v>
      </c>
      <c r="AJ146" s="2">
        <f t="shared" si="180"/>
        <v>0</v>
      </c>
      <c r="AK146" s="2">
        <v>1497.04</v>
      </c>
      <c r="AL146" s="2">
        <v>1497.04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2</v>
      </c>
      <c r="BE146" s="2" t="s">
        <v>2</v>
      </c>
      <c r="BF146" s="2" t="s">
        <v>2</v>
      </c>
      <c r="BG146" s="2" t="s">
        <v>2</v>
      </c>
      <c r="BH146" s="2">
        <v>3</v>
      </c>
      <c r="BI146" s="2">
        <v>1</v>
      </c>
      <c r="BJ146" s="2" t="s">
        <v>204</v>
      </c>
      <c r="BK146" s="2"/>
      <c r="BL146" s="2"/>
      <c r="BM146" s="2">
        <v>500001</v>
      </c>
      <c r="BN146" s="2">
        <v>0</v>
      </c>
      <c r="BO146" s="2" t="s">
        <v>2</v>
      </c>
      <c r="BP146" s="2">
        <v>0</v>
      </c>
      <c r="BQ146" s="2">
        <v>8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2</v>
      </c>
      <c r="BZ146" s="2">
        <v>0</v>
      </c>
      <c r="CA146" s="2">
        <v>0</v>
      </c>
      <c r="CB146" s="2" t="s">
        <v>2</v>
      </c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2</v>
      </c>
      <c r="CO146" s="2">
        <v>0</v>
      </c>
      <c r="CP146" s="2">
        <f t="shared" si="181"/>
        <v>19668.41</v>
      </c>
      <c r="CQ146" s="2">
        <f t="shared" si="182"/>
        <v>1497.04</v>
      </c>
      <c r="CR146" s="2">
        <f t="shared" si="183"/>
        <v>0</v>
      </c>
      <c r="CS146" s="2">
        <f t="shared" si="184"/>
        <v>0</v>
      </c>
      <c r="CT146" s="2">
        <f t="shared" si="185"/>
        <v>0</v>
      </c>
      <c r="CU146" s="2">
        <f t="shared" si="186"/>
        <v>0</v>
      </c>
      <c r="CV146" s="2">
        <f t="shared" si="187"/>
        <v>0</v>
      </c>
      <c r="CW146" s="2">
        <f t="shared" si="188"/>
        <v>0</v>
      </c>
      <c r="CX146" s="2">
        <f t="shared" si="189"/>
        <v>0</v>
      </c>
      <c r="CY146" s="2">
        <f t="shared" si="190"/>
        <v>0</v>
      </c>
      <c r="CZ146" s="2">
        <f t="shared" si="191"/>
        <v>0</v>
      </c>
      <c r="DA146" s="2"/>
      <c r="DB146" s="2"/>
      <c r="DC146" s="2" t="s">
        <v>2</v>
      </c>
      <c r="DD146" s="2" t="s">
        <v>2</v>
      </c>
      <c r="DE146" s="2" t="s">
        <v>2</v>
      </c>
      <c r="DF146" s="2" t="s">
        <v>2</v>
      </c>
      <c r="DG146" s="2" t="s">
        <v>2</v>
      </c>
      <c r="DH146" s="2" t="s">
        <v>2</v>
      </c>
      <c r="DI146" s="2" t="s">
        <v>2</v>
      </c>
      <c r="DJ146" s="2" t="s">
        <v>2</v>
      </c>
      <c r="DK146" s="2" t="s">
        <v>2</v>
      </c>
      <c r="DL146" s="2" t="s">
        <v>2</v>
      </c>
      <c r="DM146" s="2" t="s">
        <v>2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160</v>
      </c>
      <c r="DW146" s="2" t="s">
        <v>160</v>
      </c>
      <c r="DX146" s="2">
        <v>1</v>
      </c>
      <c r="DY146" s="2"/>
      <c r="DZ146" s="2" t="s">
        <v>2</v>
      </c>
      <c r="EA146" s="2" t="s">
        <v>2</v>
      </c>
      <c r="EB146" s="2" t="s">
        <v>2</v>
      </c>
      <c r="EC146" s="2" t="s">
        <v>2</v>
      </c>
      <c r="ED146" s="2" t="s">
        <v>2</v>
      </c>
      <c r="EE146" s="2">
        <v>224644514</v>
      </c>
      <c r="EF146" s="2">
        <v>8</v>
      </c>
      <c r="EG146" s="2" t="s">
        <v>36</v>
      </c>
      <c r="EH146" s="2">
        <v>0</v>
      </c>
      <c r="EI146" s="2" t="s">
        <v>2</v>
      </c>
      <c r="EJ146" s="2">
        <v>1</v>
      </c>
      <c r="EK146" s="2">
        <v>500001</v>
      </c>
      <c r="EL146" s="2" t="s">
        <v>37</v>
      </c>
      <c r="EM146" s="2" t="s">
        <v>38</v>
      </c>
      <c r="EN146" s="2" t="s">
        <v>2</v>
      </c>
      <c r="EO146" s="2" t="s">
        <v>2</v>
      </c>
      <c r="EP146" s="2"/>
      <c r="EQ146" s="2">
        <v>0</v>
      </c>
      <c r="ER146" s="2">
        <v>1497.04</v>
      </c>
      <c r="ES146" s="2">
        <v>1497.04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92"/>
        <v>0</v>
      </c>
      <c r="FS146" s="2">
        <v>0</v>
      </c>
      <c r="FT146" s="2"/>
      <c r="FU146" s="2"/>
      <c r="FV146" s="2"/>
      <c r="FW146" s="2"/>
      <c r="FX146" s="2">
        <v>0</v>
      </c>
      <c r="FY146" s="2">
        <v>0</v>
      </c>
      <c r="FZ146" s="2"/>
      <c r="GA146" s="2" t="s">
        <v>2</v>
      </c>
      <c r="GB146" s="2"/>
      <c r="GC146" s="2"/>
      <c r="GD146" s="2">
        <v>1</v>
      </c>
      <c r="GE146" s="2"/>
      <c r="GF146" s="2">
        <v>-1145167615</v>
      </c>
      <c r="GG146" s="2">
        <v>2</v>
      </c>
      <c r="GH146" s="2">
        <v>1</v>
      </c>
      <c r="GI146" s="2">
        <v>4</v>
      </c>
      <c r="GJ146" s="2">
        <v>0</v>
      </c>
      <c r="GK146" s="2">
        <v>0</v>
      </c>
      <c r="GL146" s="2">
        <f t="shared" si="193"/>
        <v>0</v>
      </c>
      <c r="GM146" s="2">
        <f t="shared" si="194"/>
        <v>19668.41</v>
      </c>
      <c r="GN146" s="2">
        <f t="shared" si="195"/>
        <v>19668.41</v>
      </c>
      <c r="GO146" s="2">
        <f t="shared" si="196"/>
        <v>0</v>
      </c>
      <c r="GP146" s="2">
        <f t="shared" si="197"/>
        <v>0</v>
      </c>
      <c r="GQ146" s="2"/>
      <c r="GR146" s="2">
        <v>0</v>
      </c>
      <c r="GS146" s="2">
        <v>3</v>
      </c>
      <c r="GT146" s="2">
        <v>0</v>
      </c>
      <c r="GU146" s="2" t="s">
        <v>2</v>
      </c>
      <c r="GV146" s="2">
        <f t="shared" si="198"/>
        <v>0</v>
      </c>
      <c r="GW146" s="2">
        <v>1</v>
      </c>
      <c r="GX146" s="2">
        <f t="shared" si="199"/>
        <v>0</v>
      </c>
      <c r="GY146" s="2"/>
      <c r="GZ146" s="2"/>
      <c r="HA146" s="2">
        <v>0</v>
      </c>
      <c r="HB146" s="2">
        <v>0</v>
      </c>
      <c r="HC146" s="2">
        <f t="shared" si="200"/>
        <v>0</v>
      </c>
      <c r="HD146" s="2"/>
      <c r="HE146" s="2" t="s">
        <v>2</v>
      </c>
      <c r="HF146" s="2" t="s">
        <v>2</v>
      </c>
      <c r="HG146" s="2"/>
      <c r="HH146" s="2"/>
      <c r="HI146" s="2">
        <f t="shared" si="201"/>
        <v>0</v>
      </c>
      <c r="HJ146" s="2">
        <f t="shared" si="202"/>
        <v>0</v>
      </c>
      <c r="HK146" s="2">
        <f t="shared" si="203"/>
        <v>0</v>
      </c>
      <c r="HL146" s="2">
        <f t="shared" si="204"/>
        <v>0</v>
      </c>
      <c r="HM146" s="2" t="s">
        <v>2</v>
      </c>
      <c r="HN146" s="2" t="s">
        <v>2</v>
      </c>
      <c r="HO146" s="2" t="s">
        <v>2</v>
      </c>
      <c r="HP146" s="2" t="s">
        <v>2</v>
      </c>
      <c r="HQ146" s="2" t="s">
        <v>2</v>
      </c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E147" t="s">
        <v>201</v>
      </c>
      <c r="F147" t="s">
        <v>202</v>
      </c>
      <c r="G147" t="s">
        <v>203</v>
      </c>
      <c r="H147" t="s">
        <v>160</v>
      </c>
      <c r="I147">
        <f>ROUND(ROUND(121.65*0.1*1.08,4),7)</f>
        <v>13.138199999999999</v>
      </c>
      <c r="J147">
        <v>0</v>
      </c>
      <c r="K147">
        <f>ROUND(ROUND(121.65*0.1*1.08,4),7)</f>
        <v>13.138199999999999</v>
      </c>
      <c r="O147">
        <f t="shared" si="166"/>
        <v>19668.41</v>
      </c>
      <c r="P147">
        <f t="shared" si="167"/>
        <v>19668.41</v>
      </c>
      <c r="Q147">
        <f t="shared" si="168"/>
        <v>0</v>
      </c>
      <c r="R147">
        <f t="shared" si="169"/>
        <v>0</v>
      </c>
      <c r="S147">
        <f t="shared" si="170"/>
        <v>0</v>
      </c>
      <c r="T147">
        <f t="shared" si="171"/>
        <v>0</v>
      </c>
      <c r="U147">
        <f t="shared" si="172"/>
        <v>0</v>
      </c>
      <c r="V147">
        <f t="shared" si="173"/>
        <v>0</v>
      </c>
      <c r="W147">
        <f t="shared" si="174"/>
        <v>0</v>
      </c>
      <c r="X147">
        <f t="shared" si="175"/>
        <v>0</v>
      </c>
      <c r="Y147">
        <f t="shared" si="176"/>
        <v>0</v>
      </c>
      <c r="AA147">
        <v>224801557</v>
      </c>
      <c r="AB147">
        <f t="shared" si="177"/>
        <v>1497.04</v>
      </c>
      <c r="AC147">
        <f t="shared" si="178"/>
        <v>1497.04</v>
      </c>
      <c r="AD147">
        <f>ROUND((((ET147)-(EU147))+AE147),2)</f>
        <v>0</v>
      </c>
      <c r="AE147">
        <f t="shared" si="205"/>
        <v>0</v>
      </c>
      <c r="AF147">
        <f t="shared" si="205"/>
        <v>0</v>
      </c>
      <c r="AG147">
        <f t="shared" si="179"/>
        <v>0</v>
      </c>
      <c r="AH147">
        <f t="shared" si="206"/>
        <v>0</v>
      </c>
      <c r="AI147">
        <f t="shared" si="206"/>
        <v>0</v>
      </c>
      <c r="AJ147">
        <f t="shared" si="180"/>
        <v>0</v>
      </c>
      <c r="AK147">
        <v>1497.04</v>
      </c>
      <c r="AL147">
        <v>1497.04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1</v>
      </c>
      <c r="AZ147">
        <v>1</v>
      </c>
      <c r="BA147">
        <v>1</v>
      </c>
      <c r="BB147">
        <v>1</v>
      </c>
      <c r="BC147">
        <v>1</v>
      </c>
      <c r="BD147" t="s">
        <v>2</v>
      </c>
      <c r="BE147" t="s">
        <v>2</v>
      </c>
      <c r="BF147" t="s">
        <v>2</v>
      </c>
      <c r="BG147" t="s">
        <v>2</v>
      </c>
      <c r="BH147">
        <v>3</v>
      </c>
      <c r="BI147">
        <v>1</v>
      </c>
      <c r="BJ147" t="s">
        <v>204</v>
      </c>
      <c r="BM147">
        <v>500001</v>
      </c>
      <c r="BN147">
        <v>0</v>
      </c>
      <c r="BO147" t="s">
        <v>39</v>
      </c>
      <c r="BP147">
        <v>1</v>
      </c>
      <c r="BQ147">
        <v>8</v>
      </c>
      <c r="BR147">
        <v>0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2</v>
      </c>
      <c r="BZ147">
        <v>0</v>
      </c>
      <c r="CA147">
        <v>0</v>
      </c>
      <c r="CB147" t="s">
        <v>2</v>
      </c>
      <c r="CE147">
        <v>0</v>
      </c>
      <c r="CF147">
        <v>0</v>
      </c>
      <c r="CG147">
        <v>0</v>
      </c>
      <c r="CM147">
        <v>0</v>
      </c>
      <c r="CN147" t="s">
        <v>2</v>
      </c>
      <c r="CO147">
        <v>0</v>
      </c>
      <c r="CP147">
        <f t="shared" si="181"/>
        <v>19668.41</v>
      </c>
      <c r="CQ147">
        <f t="shared" si="182"/>
        <v>1497.04</v>
      </c>
      <c r="CR147">
        <f t="shared" si="183"/>
        <v>0</v>
      </c>
      <c r="CS147">
        <f t="shared" si="184"/>
        <v>0</v>
      </c>
      <c r="CT147">
        <f t="shared" si="185"/>
        <v>0</v>
      </c>
      <c r="CU147">
        <f t="shared" si="186"/>
        <v>0</v>
      </c>
      <c r="CV147">
        <f t="shared" si="187"/>
        <v>0</v>
      </c>
      <c r="CW147">
        <f t="shared" si="188"/>
        <v>0</v>
      </c>
      <c r="CX147">
        <f t="shared" si="189"/>
        <v>0</v>
      </c>
      <c r="CY147">
        <f t="shared" si="190"/>
        <v>0</v>
      </c>
      <c r="CZ147">
        <f t="shared" si="191"/>
        <v>0</v>
      </c>
      <c r="DC147" t="s">
        <v>2</v>
      </c>
      <c r="DD147" t="s">
        <v>2</v>
      </c>
      <c r="DE147" t="s">
        <v>2</v>
      </c>
      <c r="DF147" t="s">
        <v>2</v>
      </c>
      <c r="DG147" t="s">
        <v>2</v>
      </c>
      <c r="DH147" t="s">
        <v>2</v>
      </c>
      <c r="DI147" t="s">
        <v>2</v>
      </c>
      <c r="DJ147" t="s">
        <v>2</v>
      </c>
      <c r="DK147" t="s">
        <v>2</v>
      </c>
      <c r="DL147" t="s">
        <v>2</v>
      </c>
      <c r="DM147" t="s">
        <v>2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160</v>
      </c>
      <c r="DW147" t="s">
        <v>160</v>
      </c>
      <c r="DX147">
        <v>1</v>
      </c>
      <c r="DZ147" t="s">
        <v>2</v>
      </c>
      <c r="EA147" t="s">
        <v>2</v>
      </c>
      <c r="EB147" t="s">
        <v>2</v>
      </c>
      <c r="EC147" t="s">
        <v>2</v>
      </c>
      <c r="ED147" t="s">
        <v>2</v>
      </c>
      <c r="EE147">
        <v>224644514</v>
      </c>
      <c r="EF147">
        <v>8</v>
      </c>
      <c r="EG147" t="s">
        <v>36</v>
      </c>
      <c r="EH147">
        <v>0</v>
      </c>
      <c r="EI147" t="s">
        <v>2</v>
      </c>
      <c r="EJ147">
        <v>1</v>
      </c>
      <c r="EK147">
        <v>500001</v>
      </c>
      <c r="EL147" t="s">
        <v>37</v>
      </c>
      <c r="EM147" t="s">
        <v>38</v>
      </c>
      <c r="EN147" t="s">
        <v>2</v>
      </c>
      <c r="EO147" t="s">
        <v>2</v>
      </c>
      <c r="EQ147">
        <v>0</v>
      </c>
      <c r="ER147">
        <v>1497.04</v>
      </c>
      <c r="ES147">
        <v>1497.04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FQ147">
        <v>0</v>
      </c>
      <c r="FR147">
        <f t="shared" si="192"/>
        <v>0</v>
      </c>
      <c r="FS147">
        <v>0</v>
      </c>
      <c r="FX147">
        <v>0</v>
      </c>
      <c r="FY147">
        <v>0</v>
      </c>
      <c r="GA147" t="s">
        <v>2</v>
      </c>
      <c r="GD147">
        <v>1</v>
      </c>
      <c r="GF147">
        <v>-1145167615</v>
      </c>
      <c r="GG147">
        <v>2</v>
      </c>
      <c r="GH147">
        <v>1</v>
      </c>
      <c r="GI147">
        <v>4</v>
      </c>
      <c r="GJ147">
        <v>0</v>
      </c>
      <c r="GK147">
        <v>0</v>
      </c>
      <c r="GL147">
        <f t="shared" si="193"/>
        <v>0</v>
      </c>
      <c r="GM147">
        <f t="shared" si="194"/>
        <v>19668.41</v>
      </c>
      <c r="GN147">
        <f t="shared" si="195"/>
        <v>19668.41</v>
      </c>
      <c r="GO147">
        <f t="shared" si="196"/>
        <v>0</v>
      </c>
      <c r="GP147">
        <f t="shared" si="197"/>
        <v>0</v>
      </c>
      <c r="GR147">
        <v>0</v>
      </c>
      <c r="GS147">
        <v>3</v>
      </c>
      <c r="GT147">
        <v>0</v>
      </c>
      <c r="GU147" t="s">
        <v>2</v>
      </c>
      <c r="GV147">
        <f t="shared" si="198"/>
        <v>0</v>
      </c>
      <c r="GW147">
        <v>1</v>
      </c>
      <c r="GX147">
        <f t="shared" si="199"/>
        <v>0</v>
      </c>
      <c r="HA147">
        <v>0</v>
      </c>
      <c r="HB147">
        <v>0</v>
      </c>
      <c r="HC147">
        <f t="shared" si="200"/>
        <v>0</v>
      </c>
      <c r="HE147" t="s">
        <v>2</v>
      </c>
      <c r="HF147" t="s">
        <v>2</v>
      </c>
      <c r="HI147">
        <f t="shared" si="201"/>
        <v>0</v>
      </c>
      <c r="HJ147">
        <f t="shared" si="202"/>
        <v>0</v>
      </c>
      <c r="HK147">
        <f t="shared" si="203"/>
        <v>0</v>
      </c>
      <c r="HL147">
        <f t="shared" si="204"/>
        <v>0</v>
      </c>
      <c r="HM147" t="s">
        <v>2</v>
      </c>
      <c r="HN147" t="s">
        <v>2</v>
      </c>
      <c r="HO147" t="s">
        <v>2</v>
      </c>
      <c r="HP147" t="s">
        <v>2</v>
      </c>
      <c r="HQ147" t="s">
        <v>2</v>
      </c>
      <c r="IK147">
        <v>0</v>
      </c>
    </row>
    <row r="148" spans="1:255" x14ac:dyDescent="0.2">
      <c r="A148" s="2">
        <v>17</v>
      </c>
      <c r="B148" s="2">
        <v>1</v>
      </c>
      <c r="C148" s="2">
        <f>ROW(SmtRes!A132)</f>
        <v>132</v>
      </c>
      <c r="D148" s="2">
        <f>ROW(EtalonRes!A160)</f>
        <v>160</v>
      </c>
      <c r="E148" s="2" t="s">
        <v>205</v>
      </c>
      <c r="F148" s="2" t="s">
        <v>206</v>
      </c>
      <c r="G148" s="2" t="s">
        <v>207</v>
      </c>
      <c r="H148" s="2" t="s">
        <v>21</v>
      </c>
      <c r="I148" s="2">
        <f>ROUND(ROUND(121.65/100,4),7)</f>
        <v>1.2164999999999999</v>
      </c>
      <c r="J148" s="2">
        <v>0</v>
      </c>
      <c r="K148" s="2">
        <f>ROUND(ROUND(121.65/100,4),7)</f>
        <v>1.2164999999999999</v>
      </c>
      <c r="L148" s="2"/>
      <c r="M148" s="2"/>
      <c r="N148" s="2"/>
      <c r="O148" s="2">
        <f t="shared" si="166"/>
        <v>2263.5300000000002</v>
      </c>
      <c r="P148" s="2">
        <f t="shared" si="167"/>
        <v>1961.39</v>
      </c>
      <c r="Q148" s="2">
        <f t="shared" si="168"/>
        <v>15.75</v>
      </c>
      <c r="R148" s="2">
        <f t="shared" si="169"/>
        <v>3.58</v>
      </c>
      <c r="S148" s="2">
        <f t="shared" si="170"/>
        <v>286.39</v>
      </c>
      <c r="T148" s="2">
        <f t="shared" si="171"/>
        <v>0</v>
      </c>
      <c r="U148" s="2">
        <f t="shared" si="172"/>
        <v>31.197142499999998</v>
      </c>
      <c r="V148" s="2">
        <f t="shared" si="173"/>
        <v>0.29378474999999993</v>
      </c>
      <c r="W148" s="2">
        <f t="shared" si="174"/>
        <v>0</v>
      </c>
      <c r="X148" s="2">
        <f t="shared" si="175"/>
        <v>289.97000000000003</v>
      </c>
      <c r="Y148" s="2">
        <f t="shared" si="176"/>
        <v>142.09</v>
      </c>
      <c r="Z148" s="2"/>
      <c r="AA148" s="2">
        <v>224801565</v>
      </c>
      <c r="AB148" s="2">
        <f t="shared" si="177"/>
        <v>1860.69</v>
      </c>
      <c r="AC148" s="2">
        <f t="shared" si="178"/>
        <v>1612.32</v>
      </c>
      <c r="AD148" s="2">
        <f>ROUND(((((ET148*ROUND(1.15,7)))-((EU148*ROUND(1.15,7))))+AE148),2)</f>
        <v>12.95</v>
      </c>
      <c r="AE148" s="2">
        <f>ROUND(((EU148*ROUND(1.15,7))),2)</f>
        <v>2.94</v>
      </c>
      <c r="AF148" s="2">
        <f>ROUND(((EV148*ROUND(1.15,7))),2)</f>
        <v>235.42</v>
      </c>
      <c r="AG148" s="2">
        <f t="shared" si="179"/>
        <v>0</v>
      </c>
      <c r="AH148" s="2">
        <f>((EW148*ROUND(1.15,7)))</f>
        <v>25.645</v>
      </c>
      <c r="AI148" s="2">
        <f>((EX148*ROUND(1.15,7)))</f>
        <v>0.24149999999999996</v>
      </c>
      <c r="AJ148" s="2">
        <f t="shared" si="180"/>
        <v>0</v>
      </c>
      <c r="AK148" s="2">
        <v>1828.29</v>
      </c>
      <c r="AL148" s="2">
        <v>1612.32</v>
      </c>
      <c r="AM148" s="2">
        <v>11.26</v>
      </c>
      <c r="AN148" s="2">
        <v>2.56</v>
      </c>
      <c r="AO148" s="2">
        <v>204.71</v>
      </c>
      <c r="AP148" s="2">
        <v>0</v>
      </c>
      <c r="AQ148" s="2">
        <v>22.3</v>
      </c>
      <c r="AR148" s="2">
        <v>0.21</v>
      </c>
      <c r="AS148" s="2">
        <v>0</v>
      </c>
      <c r="AT148" s="2">
        <v>100</v>
      </c>
      <c r="AU148" s="2">
        <v>49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2</v>
      </c>
      <c r="BE148" s="2" t="s">
        <v>2</v>
      </c>
      <c r="BF148" s="2" t="s">
        <v>2</v>
      </c>
      <c r="BG148" s="2" t="s">
        <v>2</v>
      </c>
      <c r="BH148" s="2">
        <v>0</v>
      </c>
      <c r="BI148" s="2">
        <v>1</v>
      </c>
      <c r="BJ148" s="2" t="s">
        <v>208</v>
      </c>
      <c r="BK148" s="2"/>
      <c r="BL148" s="2"/>
      <c r="BM148" s="2">
        <v>15001</v>
      </c>
      <c r="BN148" s="2">
        <v>0</v>
      </c>
      <c r="BO148" s="2" t="s">
        <v>2</v>
      </c>
      <c r="BP148" s="2">
        <v>0</v>
      </c>
      <c r="BQ148" s="2">
        <v>2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2</v>
      </c>
      <c r="BZ148" s="2">
        <v>100</v>
      </c>
      <c r="CA148" s="2">
        <v>49</v>
      </c>
      <c r="CB148" s="2" t="s">
        <v>2</v>
      </c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508</v>
      </c>
      <c r="CO148" s="2">
        <v>0</v>
      </c>
      <c r="CP148" s="2">
        <f t="shared" si="181"/>
        <v>2263.5300000000002</v>
      </c>
      <c r="CQ148" s="2">
        <f t="shared" si="182"/>
        <v>1612.32</v>
      </c>
      <c r="CR148" s="2">
        <f t="shared" si="183"/>
        <v>12.95</v>
      </c>
      <c r="CS148" s="2">
        <f t="shared" si="184"/>
        <v>2.94</v>
      </c>
      <c r="CT148" s="2">
        <f t="shared" si="185"/>
        <v>235.42</v>
      </c>
      <c r="CU148" s="2">
        <f t="shared" si="186"/>
        <v>0</v>
      </c>
      <c r="CV148" s="2">
        <f t="shared" si="187"/>
        <v>25.645</v>
      </c>
      <c r="CW148" s="2">
        <f t="shared" si="188"/>
        <v>0.24149999999999996</v>
      </c>
      <c r="CX148" s="2">
        <f t="shared" si="189"/>
        <v>0</v>
      </c>
      <c r="CY148" s="2">
        <f t="shared" si="190"/>
        <v>289.96999999999997</v>
      </c>
      <c r="CZ148" s="2">
        <f t="shared" si="191"/>
        <v>142.08529999999999</v>
      </c>
      <c r="DA148" s="2"/>
      <c r="DB148" s="2"/>
      <c r="DC148" s="2" t="s">
        <v>2</v>
      </c>
      <c r="DD148" s="2" t="s">
        <v>2</v>
      </c>
      <c r="DE148" s="2" t="s">
        <v>45</v>
      </c>
      <c r="DF148" s="2" t="s">
        <v>45</v>
      </c>
      <c r="DG148" s="2" t="s">
        <v>45</v>
      </c>
      <c r="DH148" s="2" t="s">
        <v>2</v>
      </c>
      <c r="DI148" s="2" t="s">
        <v>45</v>
      </c>
      <c r="DJ148" s="2" t="s">
        <v>45</v>
      </c>
      <c r="DK148" s="2" t="s">
        <v>2</v>
      </c>
      <c r="DL148" s="2" t="s">
        <v>2</v>
      </c>
      <c r="DM148" s="2" t="s">
        <v>2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1005</v>
      </c>
      <c r="DV148" s="2" t="s">
        <v>21</v>
      </c>
      <c r="DW148" s="2" t="s">
        <v>21</v>
      </c>
      <c r="DX148" s="2">
        <v>100</v>
      </c>
      <c r="DY148" s="2"/>
      <c r="DZ148" s="2" t="s">
        <v>2</v>
      </c>
      <c r="EA148" s="2" t="s">
        <v>2</v>
      </c>
      <c r="EB148" s="2" t="s">
        <v>2</v>
      </c>
      <c r="EC148" s="2" t="s">
        <v>2</v>
      </c>
      <c r="ED148" s="2" t="s">
        <v>2</v>
      </c>
      <c r="EE148" s="2">
        <v>224644607</v>
      </c>
      <c r="EF148" s="2">
        <v>2</v>
      </c>
      <c r="EG148" s="2" t="s">
        <v>25</v>
      </c>
      <c r="EH148" s="2">
        <v>15</v>
      </c>
      <c r="EI148" s="2" t="s">
        <v>5</v>
      </c>
      <c r="EJ148" s="2">
        <v>1</v>
      </c>
      <c r="EK148" s="2">
        <v>15001</v>
      </c>
      <c r="EL148" s="2" t="s">
        <v>5</v>
      </c>
      <c r="EM148" s="2" t="s">
        <v>26</v>
      </c>
      <c r="EN148" s="2" t="s">
        <v>2</v>
      </c>
      <c r="EO148" s="2" t="s">
        <v>27</v>
      </c>
      <c r="EP148" s="2"/>
      <c r="EQ148" s="2">
        <v>768</v>
      </c>
      <c r="ER148" s="2">
        <v>1828.29</v>
      </c>
      <c r="ES148" s="2">
        <v>1612.32</v>
      </c>
      <c r="ET148" s="2">
        <v>11.26</v>
      </c>
      <c r="EU148" s="2">
        <v>2.56</v>
      </c>
      <c r="EV148" s="2">
        <v>204.71</v>
      </c>
      <c r="EW148" s="2">
        <v>22.3</v>
      </c>
      <c r="EX148" s="2">
        <v>0.21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92"/>
        <v>0</v>
      </c>
      <c r="FS148" s="2">
        <v>0</v>
      </c>
      <c r="FT148" s="2"/>
      <c r="FU148" s="2"/>
      <c r="FV148" s="2"/>
      <c r="FW148" s="2"/>
      <c r="FX148" s="2">
        <v>100</v>
      </c>
      <c r="FY148" s="2">
        <v>49</v>
      </c>
      <c r="FZ148" s="2"/>
      <c r="GA148" s="2" t="s">
        <v>2</v>
      </c>
      <c r="GB148" s="2"/>
      <c r="GC148" s="2"/>
      <c r="GD148" s="2">
        <v>1</v>
      </c>
      <c r="GE148" s="2"/>
      <c r="GF148" s="2">
        <v>-616178662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93"/>
        <v>0</v>
      </c>
      <c r="GM148" s="2">
        <f t="shared" si="194"/>
        <v>2695.59</v>
      </c>
      <c r="GN148" s="2">
        <f t="shared" si="195"/>
        <v>2695.59</v>
      </c>
      <c r="GO148" s="2">
        <f t="shared" si="196"/>
        <v>0</v>
      </c>
      <c r="GP148" s="2">
        <f t="shared" si="197"/>
        <v>0</v>
      </c>
      <c r="GQ148" s="2"/>
      <c r="GR148" s="2">
        <v>0</v>
      </c>
      <c r="GS148" s="2">
        <v>3</v>
      </c>
      <c r="GT148" s="2">
        <v>0</v>
      </c>
      <c r="GU148" s="2" t="s">
        <v>2</v>
      </c>
      <c r="GV148" s="2">
        <f t="shared" si="198"/>
        <v>0</v>
      </c>
      <c r="GW148" s="2">
        <v>1</v>
      </c>
      <c r="GX148" s="2">
        <f t="shared" si="199"/>
        <v>0</v>
      </c>
      <c r="GY148" s="2"/>
      <c r="GZ148" s="2"/>
      <c r="HA148" s="2">
        <v>0</v>
      </c>
      <c r="HB148" s="2">
        <v>0</v>
      </c>
      <c r="HC148" s="2">
        <f t="shared" si="200"/>
        <v>0</v>
      </c>
      <c r="HD148" s="2"/>
      <c r="HE148" s="2" t="s">
        <v>2</v>
      </c>
      <c r="HF148" s="2" t="s">
        <v>2</v>
      </c>
      <c r="HG148" s="2"/>
      <c r="HH148" s="2"/>
      <c r="HI148" s="2">
        <f t="shared" si="201"/>
        <v>4</v>
      </c>
      <c r="HJ148" s="2">
        <f t="shared" si="202"/>
        <v>286</v>
      </c>
      <c r="HK148" s="2">
        <f t="shared" si="203"/>
        <v>290</v>
      </c>
      <c r="HL148" s="2">
        <f t="shared" si="204"/>
        <v>142</v>
      </c>
      <c r="HM148" s="2" t="s">
        <v>2</v>
      </c>
      <c r="HN148" s="2" t="s">
        <v>28</v>
      </c>
      <c r="HO148" s="2" t="s">
        <v>29</v>
      </c>
      <c r="HP148" s="2" t="s">
        <v>5</v>
      </c>
      <c r="HQ148" s="2" t="s">
        <v>5</v>
      </c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C149">
        <f>ROW(SmtRes!A138)</f>
        <v>138</v>
      </c>
      <c r="D149">
        <f>ROW(EtalonRes!A166)</f>
        <v>166</v>
      </c>
      <c r="E149" t="s">
        <v>205</v>
      </c>
      <c r="F149" t="s">
        <v>206</v>
      </c>
      <c r="G149" t="s">
        <v>207</v>
      </c>
      <c r="H149" t="s">
        <v>21</v>
      </c>
      <c r="I149">
        <f>ROUND(ROUND(121.65/100,4),7)</f>
        <v>1.2164999999999999</v>
      </c>
      <c r="J149">
        <v>0</v>
      </c>
      <c r="K149">
        <f>ROUND(ROUND(121.65/100,4),7)</f>
        <v>1.2164999999999999</v>
      </c>
      <c r="O149">
        <f t="shared" si="166"/>
        <v>2263.5300000000002</v>
      </c>
      <c r="P149">
        <f t="shared" si="167"/>
        <v>1961.39</v>
      </c>
      <c r="Q149">
        <f t="shared" si="168"/>
        <v>15.75</v>
      </c>
      <c r="R149">
        <f t="shared" si="169"/>
        <v>3.58</v>
      </c>
      <c r="S149">
        <f t="shared" si="170"/>
        <v>286.39</v>
      </c>
      <c r="T149">
        <f t="shared" si="171"/>
        <v>0</v>
      </c>
      <c r="U149">
        <f t="shared" si="172"/>
        <v>31.197142499999998</v>
      </c>
      <c r="V149">
        <f t="shared" si="173"/>
        <v>0.29378474999999993</v>
      </c>
      <c r="W149">
        <f t="shared" si="174"/>
        <v>0</v>
      </c>
      <c r="X149">
        <f t="shared" si="175"/>
        <v>289.97000000000003</v>
      </c>
      <c r="Y149">
        <f t="shared" si="176"/>
        <v>142.09</v>
      </c>
      <c r="AA149">
        <v>224801557</v>
      </c>
      <c r="AB149">
        <f t="shared" si="177"/>
        <v>1860.69</v>
      </c>
      <c r="AC149">
        <f t="shared" si="178"/>
        <v>1612.32</v>
      </c>
      <c r="AD149">
        <f>ROUND(((((ET149*ROUND(1.15,7)))-((EU149*ROUND(1.15,7))))+AE149),2)</f>
        <v>12.95</v>
      </c>
      <c r="AE149">
        <f>ROUND(((EU149*ROUND(1.15,7))),2)</f>
        <v>2.94</v>
      </c>
      <c r="AF149">
        <f>ROUND(((EV149*ROUND(1.15,7))),2)</f>
        <v>235.42</v>
      </c>
      <c r="AG149">
        <f t="shared" si="179"/>
        <v>0</v>
      </c>
      <c r="AH149">
        <f>((EW149*ROUND(1.15,7)))</f>
        <v>25.645</v>
      </c>
      <c r="AI149">
        <f>((EX149*ROUND(1.15,7)))</f>
        <v>0.24149999999999996</v>
      </c>
      <c r="AJ149">
        <f t="shared" si="180"/>
        <v>0</v>
      </c>
      <c r="AK149">
        <v>1828.29</v>
      </c>
      <c r="AL149">
        <v>1612.32</v>
      </c>
      <c r="AM149">
        <v>11.26</v>
      </c>
      <c r="AN149">
        <v>2.56</v>
      </c>
      <c r="AO149">
        <v>204.71</v>
      </c>
      <c r="AP149">
        <v>0</v>
      </c>
      <c r="AQ149">
        <v>22.3</v>
      </c>
      <c r="AR149">
        <v>0.21</v>
      </c>
      <c r="AS149">
        <v>0</v>
      </c>
      <c r="AT149">
        <v>100</v>
      </c>
      <c r="AU149">
        <v>49</v>
      </c>
      <c r="AV149">
        <v>1</v>
      </c>
      <c r="AW149">
        <v>1</v>
      </c>
      <c r="AZ149">
        <v>1</v>
      </c>
      <c r="BA149">
        <v>59.58</v>
      </c>
      <c r="BB149">
        <v>1</v>
      </c>
      <c r="BC149">
        <v>1</v>
      </c>
      <c r="BD149" t="s">
        <v>2</v>
      </c>
      <c r="BE149" t="s">
        <v>2</v>
      </c>
      <c r="BF149" t="s">
        <v>2</v>
      </c>
      <c r="BG149" t="s">
        <v>2</v>
      </c>
      <c r="BH149">
        <v>0</v>
      </c>
      <c r="BI149">
        <v>1</v>
      </c>
      <c r="BJ149" t="s">
        <v>208</v>
      </c>
      <c r="BM149">
        <v>15001</v>
      </c>
      <c r="BN149">
        <v>0</v>
      </c>
      <c r="BO149" t="s">
        <v>30</v>
      </c>
      <c r="BP149">
        <v>1</v>
      </c>
      <c r="BQ149">
        <v>2</v>
      </c>
      <c r="BR149">
        <v>0</v>
      </c>
      <c r="BS149">
        <v>59.58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</v>
      </c>
      <c r="BZ149">
        <v>100</v>
      </c>
      <c r="CA149">
        <v>49</v>
      </c>
      <c r="CB149" t="s">
        <v>2</v>
      </c>
      <c r="CE149">
        <v>0</v>
      </c>
      <c r="CF149">
        <v>0</v>
      </c>
      <c r="CG149">
        <v>0</v>
      </c>
      <c r="CM149">
        <v>0</v>
      </c>
      <c r="CN149" t="s">
        <v>508</v>
      </c>
      <c r="CO149">
        <v>0</v>
      </c>
      <c r="CP149">
        <f t="shared" si="181"/>
        <v>2263.5300000000002</v>
      </c>
      <c r="CQ149">
        <f t="shared" si="182"/>
        <v>1612.32</v>
      </c>
      <c r="CR149">
        <f t="shared" si="183"/>
        <v>12.95</v>
      </c>
      <c r="CS149">
        <f t="shared" si="184"/>
        <v>2.94</v>
      </c>
      <c r="CT149">
        <f t="shared" si="185"/>
        <v>235.42</v>
      </c>
      <c r="CU149">
        <f t="shared" si="186"/>
        <v>0</v>
      </c>
      <c r="CV149">
        <f t="shared" si="187"/>
        <v>25.645</v>
      </c>
      <c r="CW149">
        <f t="shared" si="188"/>
        <v>0.24149999999999996</v>
      </c>
      <c r="CX149">
        <f t="shared" si="189"/>
        <v>0</v>
      </c>
      <c r="CY149">
        <f t="shared" si="190"/>
        <v>289.96999999999997</v>
      </c>
      <c r="CZ149">
        <f t="shared" si="191"/>
        <v>142.08529999999999</v>
      </c>
      <c r="DC149" t="s">
        <v>2</v>
      </c>
      <c r="DD149" t="s">
        <v>2</v>
      </c>
      <c r="DE149" t="s">
        <v>45</v>
      </c>
      <c r="DF149" t="s">
        <v>45</v>
      </c>
      <c r="DG149" t="s">
        <v>45</v>
      </c>
      <c r="DH149" t="s">
        <v>2</v>
      </c>
      <c r="DI149" t="s">
        <v>45</v>
      </c>
      <c r="DJ149" t="s">
        <v>45</v>
      </c>
      <c r="DK149" t="s">
        <v>2</v>
      </c>
      <c r="DL149" t="s">
        <v>2</v>
      </c>
      <c r="DM149" t="s">
        <v>2</v>
      </c>
      <c r="DN149">
        <v>0</v>
      </c>
      <c r="DO149">
        <v>0</v>
      </c>
      <c r="DP149">
        <v>1</v>
      </c>
      <c r="DQ149">
        <v>1</v>
      </c>
      <c r="DU149">
        <v>1005</v>
      </c>
      <c r="DV149" t="s">
        <v>21</v>
      </c>
      <c r="DW149" t="s">
        <v>21</v>
      </c>
      <c r="DX149">
        <v>100</v>
      </c>
      <c r="DZ149" t="s">
        <v>2</v>
      </c>
      <c r="EA149" t="s">
        <v>2</v>
      </c>
      <c r="EB149" t="s">
        <v>2</v>
      </c>
      <c r="EC149" t="s">
        <v>2</v>
      </c>
      <c r="ED149" t="s">
        <v>2</v>
      </c>
      <c r="EE149">
        <v>224644607</v>
      </c>
      <c r="EF149">
        <v>2</v>
      </c>
      <c r="EG149" t="s">
        <v>25</v>
      </c>
      <c r="EH149">
        <v>15</v>
      </c>
      <c r="EI149" t="s">
        <v>5</v>
      </c>
      <c r="EJ149">
        <v>1</v>
      </c>
      <c r="EK149">
        <v>15001</v>
      </c>
      <c r="EL149" t="s">
        <v>5</v>
      </c>
      <c r="EM149" t="s">
        <v>26</v>
      </c>
      <c r="EN149" t="s">
        <v>2</v>
      </c>
      <c r="EO149" t="s">
        <v>27</v>
      </c>
      <c r="EQ149">
        <v>768</v>
      </c>
      <c r="ER149">
        <v>1828.29</v>
      </c>
      <c r="ES149">
        <v>1612.32</v>
      </c>
      <c r="ET149">
        <v>11.26</v>
      </c>
      <c r="EU149">
        <v>2.56</v>
      </c>
      <c r="EV149">
        <v>204.71</v>
      </c>
      <c r="EW149">
        <v>22.3</v>
      </c>
      <c r="EX149">
        <v>0.21</v>
      </c>
      <c r="EY149">
        <v>0</v>
      </c>
      <c r="FQ149">
        <v>0</v>
      </c>
      <c r="FR149">
        <f t="shared" si="192"/>
        <v>0</v>
      </c>
      <c r="FS149">
        <v>0</v>
      </c>
      <c r="FX149">
        <v>100</v>
      </c>
      <c r="FY149">
        <v>49</v>
      </c>
      <c r="GA149" t="s">
        <v>2</v>
      </c>
      <c r="GD149">
        <v>1</v>
      </c>
      <c r="GF149">
        <v>-616178662</v>
      </c>
      <c r="GG149">
        <v>2</v>
      </c>
      <c r="GH149">
        <v>1</v>
      </c>
      <c r="GI149">
        <v>4</v>
      </c>
      <c r="GJ149">
        <v>0</v>
      </c>
      <c r="GK149">
        <v>0</v>
      </c>
      <c r="GL149">
        <f t="shared" si="193"/>
        <v>0</v>
      </c>
      <c r="GM149">
        <f t="shared" si="194"/>
        <v>2695.59</v>
      </c>
      <c r="GN149">
        <f t="shared" si="195"/>
        <v>2695.59</v>
      </c>
      <c r="GO149">
        <f t="shared" si="196"/>
        <v>0</v>
      </c>
      <c r="GP149">
        <f t="shared" si="197"/>
        <v>0</v>
      </c>
      <c r="GR149">
        <v>0</v>
      </c>
      <c r="GS149">
        <v>3</v>
      </c>
      <c r="GT149">
        <v>0</v>
      </c>
      <c r="GU149" t="s">
        <v>2</v>
      </c>
      <c r="GV149">
        <f t="shared" si="198"/>
        <v>0</v>
      </c>
      <c r="GW149">
        <v>1</v>
      </c>
      <c r="GX149">
        <f t="shared" si="199"/>
        <v>0</v>
      </c>
      <c r="HA149">
        <v>0</v>
      </c>
      <c r="HB149">
        <v>0</v>
      </c>
      <c r="HC149">
        <f t="shared" si="200"/>
        <v>0</v>
      </c>
      <c r="HE149" t="s">
        <v>2</v>
      </c>
      <c r="HF149" t="s">
        <v>2</v>
      </c>
      <c r="HI149">
        <f t="shared" si="201"/>
        <v>213</v>
      </c>
      <c r="HJ149">
        <f t="shared" si="202"/>
        <v>17063</v>
      </c>
      <c r="HK149">
        <f t="shared" si="203"/>
        <v>17276</v>
      </c>
      <c r="HL149">
        <f t="shared" si="204"/>
        <v>8465</v>
      </c>
      <c r="HM149" t="s">
        <v>2</v>
      </c>
      <c r="HN149" t="s">
        <v>28</v>
      </c>
      <c r="HO149" t="s">
        <v>29</v>
      </c>
      <c r="HP149" t="s">
        <v>5</v>
      </c>
      <c r="HQ149" t="s">
        <v>5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ROW(SmtRes!A147)</f>
        <v>147</v>
      </c>
      <c r="D150" s="2">
        <f>ROW(EtalonRes!A176)</f>
        <v>176</v>
      </c>
      <c r="E150" s="2" t="s">
        <v>209</v>
      </c>
      <c r="F150" s="2" t="s">
        <v>210</v>
      </c>
      <c r="G150" s="2" t="s">
        <v>211</v>
      </c>
      <c r="H150" s="2" t="s">
        <v>21</v>
      </c>
      <c r="I150" s="2">
        <f>ROUND(ROUND(121.65/100,4),7)</f>
        <v>1.2164999999999999</v>
      </c>
      <c r="J150" s="2">
        <v>0</v>
      </c>
      <c r="K150" s="2">
        <f>ROUND(ROUND(121.65/100,4),7)</f>
        <v>1.2164999999999999</v>
      </c>
      <c r="L150" s="2"/>
      <c r="M150" s="2"/>
      <c r="N150" s="2"/>
      <c r="O150" s="2">
        <f t="shared" si="166"/>
        <v>14704.01</v>
      </c>
      <c r="P150" s="2">
        <f t="shared" si="167"/>
        <v>11601.25</v>
      </c>
      <c r="Q150" s="2">
        <f t="shared" si="168"/>
        <v>148.96</v>
      </c>
      <c r="R150" s="2">
        <f t="shared" si="169"/>
        <v>53.05</v>
      </c>
      <c r="S150" s="2">
        <f t="shared" si="170"/>
        <v>2953.8</v>
      </c>
      <c r="T150" s="2">
        <f t="shared" si="171"/>
        <v>0</v>
      </c>
      <c r="U150" s="2">
        <f t="shared" si="172"/>
        <v>321.76425</v>
      </c>
      <c r="V150" s="2">
        <f t="shared" si="173"/>
        <v>4.0290479999999995</v>
      </c>
      <c r="W150" s="2">
        <f t="shared" si="174"/>
        <v>0</v>
      </c>
      <c r="X150" s="2">
        <f t="shared" si="175"/>
        <v>3006.85</v>
      </c>
      <c r="Y150" s="2">
        <f t="shared" si="176"/>
        <v>1473.36</v>
      </c>
      <c r="Z150" s="2"/>
      <c r="AA150" s="2">
        <v>224801565</v>
      </c>
      <c r="AB150" s="2">
        <f t="shared" si="177"/>
        <v>12087.14</v>
      </c>
      <c r="AC150" s="2">
        <f>ROUND(((ES150*ROUND(2,7))),2)</f>
        <v>9536.58</v>
      </c>
      <c r="AD150" s="2">
        <f>ROUND(((((ET150*ROUND((2*1.15),7)))-((EU150*ROUND((2*1.15),7))))+AE150),2)</f>
        <v>122.45</v>
      </c>
      <c r="AE150" s="2">
        <f>ROUND(((EU150*ROUND((2*1.15),7))),2)</f>
        <v>43.61</v>
      </c>
      <c r="AF150" s="2">
        <f>ROUND(((EV150*ROUND((2*1.15),7))),2)</f>
        <v>2428.11</v>
      </c>
      <c r="AG150" s="2">
        <f t="shared" si="179"/>
        <v>0</v>
      </c>
      <c r="AH150" s="2">
        <f>((EW150*ROUND((2*1.15),7)))</f>
        <v>264.5</v>
      </c>
      <c r="AI150" s="2">
        <f>((EX150*ROUND((2*1.15),7)))</f>
        <v>3.3119999999999998</v>
      </c>
      <c r="AJ150" s="2">
        <f t="shared" si="180"/>
        <v>0</v>
      </c>
      <c r="AK150" s="2">
        <v>5877.23</v>
      </c>
      <c r="AL150" s="2">
        <v>4768.29</v>
      </c>
      <c r="AM150" s="2">
        <v>53.24</v>
      </c>
      <c r="AN150" s="2">
        <v>18.96</v>
      </c>
      <c r="AO150" s="2">
        <v>1055.7</v>
      </c>
      <c r="AP150" s="2">
        <v>0</v>
      </c>
      <c r="AQ150" s="2">
        <v>115</v>
      </c>
      <c r="AR150" s="2">
        <v>1.44</v>
      </c>
      <c r="AS150" s="2">
        <v>0</v>
      </c>
      <c r="AT150" s="2">
        <v>100</v>
      </c>
      <c r="AU150" s="2">
        <v>49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2</v>
      </c>
      <c r="BE150" s="2" t="s">
        <v>2</v>
      </c>
      <c r="BF150" s="2" t="s">
        <v>2</v>
      </c>
      <c r="BG150" s="2" t="s">
        <v>2</v>
      </c>
      <c r="BH150" s="2">
        <v>0</v>
      </c>
      <c r="BI150" s="2">
        <v>1</v>
      </c>
      <c r="BJ150" s="2" t="s">
        <v>212</v>
      </c>
      <c r="BK150" s="2"/>
      <c r="BL150" s="2"/>
      <c r="BM150" s="2">
        <v>15001</v>
      </c>
      <c r="BN150" s="2">
        <v>0</v>
      </c>
      <c r="BO150" s="2" t="s">
        <v>2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2</v>
      </c>
      <c r="BZ150" s="2">
        <v>100</v>
      </c>
      <c r="CA150" s="2">
        <v>49</v>
      </c>
      <c r="CB150" s="2" t="s">
        <v>2</v>
      </c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508</v>
      </c>
      <c r="CO150" s="2">
        <v>0</v>
      </c>
      <c r="CP150" s="2">
        <f t="shared" si="181"/>
        <v>14704.009999999998</v>
      </c>
      <c r="CQ150" s="2">
        <f t="shared" si="182"/>
        <v>9536.58</v>
      </c>
      <c r="CR150" s="2">
        <f t="shared" si="183"/>
        <v>122.45</v>
      </c>
      <c r="CS150" s="2">
        <f t="shared" si="184"/>
        <v>43.61</v>
      </c>
      <c r="CT150" s="2">
        <f t="shared" si="185"/>
        <v>2428.11</v>
      </c>
      <c r="CU150" s="2">
        <f t="shared" si="186"/>
        <v>0</v>
      </c>
      <c r="CV150" s="2">
        <f t="shared" si="187"/>
        <v>264.5</v>
      </c>
      <c r="CW150" s="2">
        <f t="shared" si="188"/>
        <v>3.3119999999999998</v>
      </c>
      <c r="CX150" s="2">
        <f t="shared" si="189"/>
        <v>0</v>
      </c>
      <c r="CY150" s="2">
        <f t="shared" si="190"/>
        <v>3006.8500000000004</v>
      </c>
      <c r="CZ150" s="2">
        <f t="shared" si="191"/>
        <v>1473.3565000000003</v>
      </c>
      <c r="DA150" s="2"/>
      <c r="DB150" s="2"/>
      <c r="DC150" s="2" t="s">
        <v>2</v>
      </c>
      <c r="DD150" s="2" t="s">
        <v>23</v>
      </c>
      <c r="DE150" s="2" t="s">
        <v>24</v>
      </c>
      <c r="DF150" s="2" t="s">
        <v>24</v>
      </c>
      <c r="DG150" s="2" t="s">
        <v>24</v>
      </c>
      <c r="DH150" s="2" t="s">
        <v>2</v>
      </c>
      <c r="DI150" s="2" t="s">
        <v>24</v>
      </c>
      <c r="DJ150" s="2" t="s">
        <v>24</v>
      </c>
      <c r="DK150" s="2" t="s">
        <v>2</v>
      </c>
      <c r="DL150" s="2" t="s">
        <v>2</v>
      </c>
      <c r="DM150" s="2" t="s">
        <v>2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1005</v>
      </c>
      <c r="DV150" s="2" t="s">
        <v>21</v>
      </c>
      <c r="DW150" s="2" t="s">
        <v>21</v>
      </c>
      <c r="DX150" s="2">
        <v>100</v>
      </c>
      <c r="DY150" s="2"/>
      <c r="DZ150" s="2" t="s">
        <v>2</v>
      </c>
      <c r="EA150" s="2" t="s">
        <v>2</v>
      </c>
      <c r="EB150" s="2" t="s">
        <v>2</v>
      </c>
      <c r="EC150" s="2" t="s">
        <v>2</v>
      </c>
      <c r="ED150" s="2" t="s">
        <v>2</v>
      </c>
      <c r="EE150" s="2">
        <v>224644607</v>
      </c>
      <c r="EF150" s="2">
        <v>2</v>
      </c>
      <c r="EG150" s="2" t="s">
        <v>25</v>
      </c>
      <c r="EH150" s="2">
        <v>15</v>
      </c>
      <c r="EI150" s="2" t="s">
        <v>5</v>
      </c>
      <c r="EJ150" s="2">
        <v>1</v>
      </c>
      <c r="EK150" s="2">
        <v>15001</v>
      </c>
      <c r="EL150" s="2" t="s">
        <v>5</v>
      </c>
      <c r="EM150" s="2" t="s">
        <v>26</v>
      </c>
      <c r="EN150" s="2" t="s">
        <v>2</v>
      </c>
      <c r="EO150" s="2" t="s">
        <v>27</v>
      </c>
      <c r="EP150" s="2"/>
      <c r="EQ150" s="2">
        <v>768</v>
      </c>
      <c r="ER150" s="2">
        <v>5877.23</v>
      </c>
      <c r="ES150" s="2">
        <v>4768.29</v>
      </c>
      <c r="ET150" s="2">
        <v>53.24</v>
      </c>
      <c r="EU150" s="2">
        <v>18.96</v>
      </c>
      <c r="EV150" s="2">
        <v>1055.7</v>
      </c>
      <c r="EW150" s="2">
        <v>115</v>
      </c>
      <c r="EX150" s="2">
        <v>1.44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92"/>
        <v>0</v>
      </c>
      <c r="FS150" s="2">
        <v>0</v>
      </c>
      <c r="FT150" s="2"/>
      <c r="FU150" s="2"/>
      <c r="FV150" s="2"/>
      <c r="FW150" s="2"/>
      <c r="FX150" s="2">
        <v>100</v>
      </c>
      <c r="FY150" s="2">
        <v>49</v>
      </c>
      <c r="FZ150" s="2"/>
      <c r="GA150" s="2" t="s">
        <v>2</v>
      </c>
      <c r="GB150" s="2"/>
      <c r="GC150" s="2"/>
      <c r="GD150" s="2">
        <v>1</v>
      </c>
      <c r="GE150" s="2"/>
      <c r="GF150" s="2">
        <v>1936195094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93"/>
        <v>0</v>
      </c>
      <c r="GM150" s="2">
        <f t="shared" si="194"/>
        <v>19184.22</v>
      </c>
      <c r="GN150" s="2">
        <f t="shared" si="195"/>
        <v>19184.22</v>
      </c>
      <c r="GO150" s="2">
        <f t="shared" si="196"/>
        <v>0</v>
      </c>
      <c r="GP150" s="2">
        <f t="shared" si="197"/>
        <v>0</v>
      </c>
      <c r="GQ150" s="2"/>
      <c r="GR150" s="2">
        <v>0</v>
      </c>
      <c r="GS150" s="2">
        <v>3</v>
      </c>
      <c r="GT150" s="2">
        <v>0</v>
      </c>
      <c r="GU150" s="2" t="s">
        <v>23</v>
      </c>
      <c r="GV150" s="2">
        <f>ROUND(((GT150*ROUND(2,7))),2)</f>
        <v>0</v>
      </c>
      <c r="GW150" s="2">
        <v>1</v>
      </c>
      <c r="GX150" s="2">
        <f t="shared" si="199"/>
        <v>0</v>
      </c>
      <c r="GY150" s="2"/>
      <c r="GZ150" s="2"/>
      <c r="HA150" s="2">
        <v>0</v>
      </c>
      <c r="HB150" s="2">
        <v>0</v>
      </c>
      <c r="HC150" s="2">
        <f t="shared" si="200"/>
        <v>0</v>
      </c>
      <c r="HD150" s="2"/>
      <c r="HE150" s="2" t="s">
        <v>2</v>
      </c>
      <c r="HF150" s="2" t="s">
        <v>2</v>
      </c>
      <c r="HG150" s="2"/>
      <c r="HH150" s="2"/>
      <c r="HI150" s="2">
        <f t="shared" si="201"/>
        <v>53</v>
      </c>
      <c r="HJ150" s="2">
        <f t="shared" si="202"/>
        <v>2954</v>
      </c>
      <c r="HK150" s="2">
        <f t="shared" si="203"/>
        <v>3007</v>
      </c>
      <c r="HL150" s="2">
        <f t="shared" si="204"/>
        <v>1473</v>
      </c>
      <c r="HM150" s="2" t="s">
        <v>2</v>
      </c>
      <c r="HN150" s="2" t="s">
        <v>28</v>
      </c>
      <c r="HO150" s="2" t="s">
        <v>29</v>
      </c>
      <c r="HP150" s="2" t="s">
        <v>5</v>
      </c>
      <c r="HQ150" s="2" t="s">
        <v>5</v>
      </c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ROW(SmtRes!A156)</f>
        <v>156</v>
      </c>
      <c r="D151">
        <f>ROW(EtalonRes!A186)</f>
        <v>186</v>
      </c>
      <c r="E151" t="s">
        <v>209</v>
      </c>
      <c r="F151" t="s">
        <v>210</v>
      </c>
      <c r="G151" t="s">
        <v>211</v>
      </c>
      <c r="H151" t="s">
        <v>21</v>
      </c>
      <c r="I151">
        <f>ROUND(ROUND(121.65/100,4),7)</f>
        <v>1.2164999999999999</v>
      </c>
      <c r="J151">
        <v>0</v>
      </c>
      <c r="K151">
        <f>ROUND(ROUND(121.65/100,4),7)</f>
        <v>1.2164999999999999</v>
      </c>
      <c r="O151">
        <f t="shared" si="166"/>
        <v>14704.01</v>
      </c>
      <c r="P151">
        <f t="shared" si="167"/>
        <v>11601.25</v>
      </c>
      <c r="Q151">
        <f t="shared" si="168"/>
        <v>148.96</v>
      </c>
      <c r="R151">
        <f t="shared" si="169"/>
        <v>53.05</v>
      </c>
      <c r="S151">
        <f t="shared" si="170"/>
        <v>2953.8</v>
      </c>
      <c r="T151">
        <f t="shared" si="171"/>
        <v>0</v>
      </c>
      <c r="U151">
        <f t="shared" si="172"/>
        <v>321.76425</v>
      </c>
      <c r="V151">
        <f t="shared" si="173"/>
        <v>4.0290479999999995</v>
      </c>
      <c r="W151">
        <f t="shared" si="174"/>
        <v>0</v>
      </c>
      <c r="X151">
        <f t="shared" si="175"/>
        <v>3006.85</v>
      </c>
      <c r="Y151">
        <f t="shared" si="176"/>
        <v>1473.36</v>
      </c>
      <c r="AA151">
        <v>224801557</v>
      </c>
      <c r="AB151">
        <f t="shared" si="177"/>
        <v>12087.14</v>
      </c>
      <c r="AC151">
        <f>ROUND(((ES151*ROUND(2,7))),2)</f>
        <v>9536.58</v>
      </c>
      <c r="AD151">
        <f>ROUND(((((ET151*ROUND((2*1.15),7)))-((EU151*ROUND((2*1.15),7))))+AE151),2)</f>
        <v>122.45</v>
      </c>
      <c r="AE151">
        <f>ROUND(((EU151*ROUND((2*1.15),7))),2)</f>
        <v>43.61</v>
      </c>
      <c r="AF151">
        <f>ROUND(((EV151*ROUND((2*1.15),7))),2)</f>
        <v>2428.11</v>
      </c>
      <c r="AG151">
        <f t="shared" si="179"/>
        <v>0</v>
      </c>
      <c r="AH151">
        <f>((EW151*ROUND((2*1.15),7)))</f>
        <v>264.5</v>
      </c>
      <c r="AI151">
        <f>((EX151*ROUND((2*1.15),7)))</f>
        <v>3.3119999999999998</v>
      </c>
      <c r="AJ151">
        <f t="shared" si="180"/>
        <v>0</v>
      </c>
      <c r="AK151">
        <v>5877.23</v>
      </c>
      <c r="AL151">
        <v>4768.29</v>
      </c>
      <c r="AM151">
        <v>53.24</v>
      </c>
      <c r="AN151">
        <v>18.96</v>
      </c>
      <c r="AO151">
        <v>1055.7</v>
      </c>
      <c r="AP151">
        <v>0</v>
      </c>
      <c r="AQ151">
        <v>115</v>
      </c>
      <c r="AR151">
        <v>1.44</v>
      </c>
      <c r="AS151">
        <v>0</v>
      </c>
      <c r="AT151">
        <v>100</v>
      </c>
      <c r="AU151">
        <v>49</v>
      </c>
      <c r="AV151">
        <v>1</v>
      </c>
      <c r="AW151">
        <v>1</v>
      </c>
      <c r="AZ151">
        <v>1</v>
      </c>
      <c r="BA151">
        <v>59.58</v>
      </c>
      <c r="BB151">
        <v>1</v>
      </c>
      <c r="BC151">
        <v>1</v>
      </c>
      <c r="BD151" t="s">
        <v>2</v>
      </c>
      <c r="BE151" t="s">
        <v>2</v>
      </c>
      <c r="BF151" t="s">
        <v>2</v>
      </c>
      <c r="BG151" t="s">
        <v>2</v>
      </c>
      <c r="BH151">
        <v>0</v>
      </c>
      <c r="BI151">
        <v>1</v>
      </c>
      <c r="BJ151" t="s">
        <v>212</v>
      </c>
      <c r="BM151">
        <v>15001</v>
      </c>
      <c r="BN151">
        <v>0</v>
      </c>
      <c r="BO151" t="s">
        <v>30</v>
      </c>
      <c r="BP151">
        <v>1</v>
      </c>
      <c r="BQ151">
        <v>2</v>
      </c>
      <c r="BR151">
        <v>0</v>
      </c>
      <c r="BS151">
        <v>59.58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2</v>
      </c>
      <c r="BZ151">
        <v>100</v>
      </c>
      <c r="CA151">
        <v>49</v>
      </c>
      <c r="CB151" t="s">
        <v>2</v>
      </c>
      <c r="CE151">
        <v>0</v>
      </c>
      <c r="CF151">
        <v>0</v>
      </c>
      <c r="CG151">
        <v>0</v>
      </c>
      <c r="CM151">
        <v>0</v>
      </c>
      <c r="CN151" t="s">
        <v>508</v>
      </c>
      <c r="CO151">
        <v>0</v>
      </c>
      <c r="CP151">
        <f t="shared" si="181"/>
        <v>14704.009999999998</v>
      </c>
      <c r="CQ151">
        <f t="shared" si="182"/>
        <v>9536.58</v>
      </c>
      <c r="CR151">
        <f t="shared" si="183"/>
        <v>122.45</v>
      </c>
      <c r="CS151">
        <f t="shared" si="184"/>
        <v>43.61</v>
      </c>
      <c r="CT151">
        <f t="shared" si="185"/>
        <v>2428.11</v>
      </c>
      <c r="CU151">
        <f t="shared" si="186"/>
        <v>0</v>
      </c>
      <c r="CV151">
        <f t="shared" si="187"/>
        <v>264.5</v>
      </c>
      <c r="CW151">
        <f t="shared" si="188"/>
        <v>3.3119999999999998</v>
      </c>
      <c r="CX151">
        <f t="shared" si="189"/>
        <v>0</v>
      </c>
      <c r="CY151">
        <f t="shared" si="190"/>
        <v>3006.8500000000004</v>
      </c>
      <c r="CZ151">
        <f t="shared" si="191"/>
        <v>1473.3565000000003</v>
      </c>
      <c r="DC151" t="s">
        <v>2</v>
      </c>
      <c r="DD151" t="s">
        <v>23</v>
      </c>
      <c r="DE151" t="s">
        <v>24</v>
      </c>
      <c r="DF151" t="s">
        <v>24</v>
      </c>
      <c r="DG151" t="s">
        <v>24</v>
      </c>
      <c r="DH151" t="s">
        <v>2</v>
      </c>
      <c r="DI151" t="s">
        <v>24</v>
      </c>
      <c r="DJ151" t="s">
        <v>24</v>
      </c>
      <c r="DK151" t="s">
        <v>2</v>
      </c>
      <c r="DL151" t="s">
        <v>2</v>
      </c>
      <c r="DM151" t="s">
        <v>2</v>
      </c>
      <c r="DN151">
        <v>0</v>
      </c>
      <c r="DO151">
        <v>0</v>
      </c>
      <c r="DP151">
        <v>1</v>
      </c>
      <c r="DQ151">
        <v>1</v>
      </c>
      <c r="DU151">
        <v>1005</v>
      </c>
      <c r="DV151" t="s">
        <v>21</v>
      </c>
      <c r="DW151" t="s">
        <v>21</v>
      </c>
      <c r="DX151">
        <v>100</v>
      </c>
      <c r="DZ151" t="s">
        <v>2</v>
      </c>
      <c r="EA151" t="s">
        <v>2</v>
      </c>
      <c r="EB151" t="s">
        <v>2</v>
      </c>
      <c r="EC151" t="s">
        <v>2</v>
      </c>
      <c r="ED151" t="s">
        <v>2</v>
      </c>
      <c r="EE151">
        <v>224644607</v>
      </c>
      <c r="EF151">
        <v>2</v>
      </c>
      <c r="EG151" t="s">
        <v>25</v>
      </c>
      <c r="EH151">
        <v>15</v>
      </c>
      <c r="EI151" t="s">
        <v>5</v>
      </c>
      <c r="EJ151">
        <v>1</v>
      </c>
      <c r="EK151">
        <v>15001</v>
      </c>
      <c r="EL151" t="s">
        <v>5</v>
      </c>
      <c r="EM151" t="s">
        <v>26</v>
      </c>
      <c r="EN151" t="s">
        <v>2</v>
      </c>
      <c r="EO151" t="s">
        <v>27</v>
      </c>
      <c r="EQ151">
        <v>768</v>
      </c>
      <c r="ER151">
        <v>5877.23</v>
      </c>
      <c r="ES151">
        <v>4768.29</v>
      </c>
      <c r="ET151">
        <v>53.24</v>
      </c>
      <c r="EU151">
        <v>18.96</v>
      </c>
      <c r="EV151">
        <v>1055.7</v>
      </c>
      <c r="EW151">
        <v>115</v>
      </c>
      <c r="EX151">
        <v>1.44</v>
      </c>
      <c r="EY151">
        <v>0</v>
      </c>
      <c r="FQ151">
        <v>0</v>
      </c>
      <c r="FR151">
        <f t="shared" si="192"/>
        <v>0</v>
      </c>
      <c r="FS151">
        <v>0</v>
      </c>
      <c r="FX151">
        <v>100</v>
      </c>
      <c r="FY151">
        <v>49</v>
      </c>
      <c r="GA151" t="s">
        <v>2</v>
      </c>
      <c r="GD151">
        <v>1</v>
      </c>
      <c r="GF151">
        <v>1936195094</v>
      </c>
      <c r="GG151">
        <v>2</v>
      </c>
      <c r="GH151">
        <v>1</v>
      </c>
      <c r="GI151">
        <v>4</v>
      </c>
      <c r="GJ151">
        <v>0</v>
      </c>
      <c r="GK151">
        <v>0</v>
      </c>
      <c r="GL151">
        <f t="shared" si="193"/>
        <v>0</v>
      </c>
      <c r="GM151">
        <f t="shared" si="194"/>
        <v>19184.22</v>
      </c>
      <c r="GN151">
        <f t="shared" si="195"/>
        <v>19184.22</v>
      </c>
      <c r="GO151">
        <f t="shared" si="196"/>
        <v>0</v>
      </c>
      <c r="GP151">
        <f t="shared" si="197"/>
        <v>0</v>
      </c>
      <c r="GR151">
        <v>0</v>
      </c>
      <c r="GS151">
        <v>3</v>
      </c>
      <c r="GT151">
        <v>0</v>
      </c>
      <c r="GU151" t="s">
        <v>23</v>
      </c>
      <c r="GV151">
        <f>ROUND(((GT151*ROUND(2,7))),2)</f>
        <v>0</v>
      </c>
      <c r="GW151">
        <v>1</v>
      </c>
      <c r="GX151">
        <f t="shared" si="199"/>
        <v>0</v>
      </c>
      <c r="HA151">
        <v>0</v>
      </c>
      <c r="HB151">
        <v>0</v>
      </c>
      <c r="HC151">
        <f t="shared" si="200"/>
        <v>0</v>
      </c>
      <c r="HE151" t="s">
        <v>2</v>
      </c>
      <c r="HF151" t="s">
        <v>2</v>
      </c>
      <c r="HI151">
        <f t="shared" si="201"/>
        <v>3161</v>
      </c>
      <c r="HJ151">
        <f t="shared" si="202"/>
        <v>175987</v>
      </c>
      <c r="HK151">
        <f t="shared" si="203"/>
        <v>179148</v>
      </c>
      <c r="HL151">
        <f t="shared" si="204"/>
        <v>87783</v>
      </c>
      <c r="HM151" t="s">
        <v>2</v>
      </c>
      <c r="HN151" t="s">
        <v>28</v>
      </c>
      <c r="HO151" t="s">
        <v>29</v>
      </c>
      <c r="HP151" t="s">
        <v>5</v>
      </c>
      <c r="HQ151" t="s">
        <v>5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213</v>
      </c>
      <c r="F152" s="2" t="s">
        <v>214</v>
      </c>
      <c r="G152" s="2" t="s">
        <v>215</v>
      </c>
      <c r="H152" s="2" t="s">
        <v>53</v>
      </c>
      <c r="I152" s="2">
        <f>ROUND(ROUND(I150*-0.026,4),7)</f>
        <v>-3.1600000000000003E-2</v>
      </c>
      <c r="J152" s="2">
        <v>0</v>
      </c>
      <c r="K152" s="2">
        <f>ROUND(ROUND(I150*-0.026,4),7)</f>
        <v>-3.1600000000000003E-2</v>
      </c>
      <c r="L152" s="2"/>
      <c r="M152" s="2"/>
      <c r="N152" s="2"/>
      <c r="O152" s="2">
        <f t="shared" si="166"/>
        <v>-13.02</v>
      </c>
      <c r="P152" s="2">
        <f t="shared" si="167"/>
        <v>-13.02</v>
      </c>
      <c r="Q152" s="2">
        <f t="shared" si="168"/>
        <v>0</v>
      </c>
      <c r="R152" s="2">
        <f t="shared" si="169"/>
        <v>0</v>
      </c>
      <c r="S152" s="2">
        <f t="shared" si="170"/>
        <v>0</v>
      </c>
      <c r="T152" s="2">
        <f t="shared" si="171"/>
        <v>0</v>
      </c>
      <c r="U152" s="2">
        <f t="shared" si="172"/>
        <v>0</v>
      </c>
      <c r="V152" s="2">
        <f t="shared" si="173"/>
        <v>0</v>
      </c>
      <c r="W152" s="2">
        <f t="shared" si="174"/>
        <v>0</v>
      </c>
      <c r="X152" s="2">
        <f t="shared" si="175"/>
        <v>0</v>
      </c>
      <c r="Y152" s="2">
        <f t="shared" si="176"/>
        <v>0</v>
      </c>
      <c r="Z152" s="2"/>
      <c r="AA152" s="2">
        <v>224801565</v>
      </c>
      <c r="AB152" s="2">
        <f t="shared" si="177"/>
        <v>412</v>
      </c>
      <c r="AC152" s="2">
        <f>ROUND((ES152),2)</f>
        <v>412</v>
      </c>
      <c r="AD152" s="2">
        <f>ROUND((((ET152)-(EU152))+AE152),2)</f>
        <v>0</v>
      </c>
      <c r="AE152" s="2">
        <f t="shared" ref="AE152:AF155" si="207">ROUND((EU152),2)</f>
        <v>0</v>
      </c>
      <c r="AF152" s="2">
        <f t="shared" si="207"/>
        <v>0</v>
      </c>
      <c r="AG152" s="2">
        <f t="shared" si="179"/>
        <v>0</v>
      </c>
      <c r="AH152" s="2">
        <f t="shared" ref="AH152:AI155" si="208">(EW152)</f>
        <v>0</v>
      </c>
      <c r="AI152" s="2">
        <f t="shared" si="208"/>
        <v>0</v>
      </c>
      <c r="AJ152" s="2">
        <f t="shared" si="180"/>
        <v>0</v>
      </c>
      <c r="AK152" s="2">
        <v>412</v>
      </c>
      <c r="AL152" s="2">
        <v>412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100</v>
      </c>
      <c r="AU152" s="2">
        <v>49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2</v>
      </c>
      <c r="BE152" s="2" t="s">
        <v>2</v>
      </c>
      <c r="BF152" s="2" t="s">
        <v>2</v>
      </c>
      <c r="BG152" s="2" t="s">
        <v>2</v>
      </c>
      <c r="BH152" s="2">
        <v>3</v>
      </c>
      <c r="BI152" s="2">
        <v>1</v>
      </c>
      <c r="BJ152" s="2" t="s">
        <v>216</v>
      </c>
      <c r="BK152" s="2"/>
      <c r="BL152" s="2"/>
      <c r="BM152" s="2">
        <v>15001</v>
      </c>
      <c r="BN152" s="2">
        <v>0</v>
      </c>
      <c r="BO152" s="2" t="s">
        <v>2</v>
      </c>
      <c r="BP152" s="2">
        <v>0</v>
      </c>
      <c r="BQ152" s="2">
        <v>8</v>
      </c>
      <c r="BR152" s="2">
        <v>1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2</v>
      </c>
      <c r="BZ152" s="2">
        <v>100</v>
      </c>
      <c r="CA152" s="2">
        <v>49</v>
      </c>
      <c r="CB152" s="2" t="s">
        <v>2</v>
      </c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508</v>
      </c>
      <c r="CO152" s="2">
        <v>0</v>
      </c>
      <c r="CP152" s="2">
        <f t="shared" si="181"/>
        <v>-13.02</v>
      </c>
      <c r="CQ152" s="2">
        <f t="shared" si="182"/>
        <v>412</v>
      </c>
      <c r="CR152" s="2">
        <f t="shared" si="183"/>
        <v>0</v>
      </c>
      <c r="CS152" s="2">
        <f t="shared" si="184"/>
        <v>0</v>
      </c>
      <c r="CT152" s="2">
        <f t="shared" si="185"/>
        <v>0</v>
      </c>
      <c r="CU152" s="2">
        <f t="shared" si="186"/>
        <v>0</v>
      </c>
      <c r="CV152" s="2">
        <f t="shared" si="187"/>
        <v>0</v>
      </c>
      <c r="CW152" s="2">
        <f t="shared" si="188"/>
        <v>0</v>
      </c>
      <c r="CX152" s="2">
        <f t="shared" si="189"/>
        <v>0</v>
      </c>
      <c r="CY152" s="2">
        <f t="shared" si="190"/>
        <v>0</v>
      </c>
      <c r="CZ152" s="2">
        <f t="shared" si="191"/>
        <v>0</v>
      </c>
      <c r="DA152" s="2"/>
      <c r="DB152" s="2"/>
      <c r="DC152" s="2" t="s">
        <v>2</v>
      </c>
      <c r="DD152" s="2" t="s">
        <v>2</v>
      </c>
      <c r="DE152" s="2" t="s">
        <v>2</v>
      </c>
      <c r="DF152" s="2" t="s">
        <v>2</v>
      </c>
      <c r="DG152" s="2" t="s">
        <v>2</v>
      </c>
      <c r="DH152" s="2" t="s">
        <v>2</v>
      </c>
      <c r="DI152" s="2" t="s">
        <v>2</v>
      </c>
      <c r="DJ152" s="2" t="s">
        <v>2</v>
      </c>
      <c r="DK152" s="2" t="s">
        <v>2</v>
      </c>
      <c r="DL152" s="2" t="s">
        <v>2</v>
      </c>
      <c r="DM152" s="2" t="s">
        <v>2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53</v>
      </c>
      <c r="DW152" s="2" t="s">
        <v>53</v>
      </c>
      <c r="DX152" s="2">
        <v>1000</v>
      </c>
      <c r="DY152" s="2"/>
      <c r="DZ152" s="2" t="s">
        <v>2</v>
      </c>
      <c r="EA152" s="2" t="s">
        <v>2</v>
      </c>
      <c r="EB152" s="2" t="s">
        <v>2</v>
      </c>
      <c r="EC152" s="2" t="s">
        <v>2</v>
      </c>
      <c r="ED152" s="2" t="s">
        <v>2</v>
      </c>
      <c r="EE152" s="2">
        <v>224644607</v>
      </c>
      <c r="EF152" s="2">
        <v>8</v>
      </c>
      <c r="EG152" s="2" t="s">
        <v>36</v>
      </c>
      <c r="EH152" s="2">
        <v>15</v>
      </c>
      <c r="EI152" s="2" t="s">
        <v>5</v>
      </c>
      <c r="EJ152" s="2">
        <v>1</v>
      </c>
      <c r="EK152" s="2">
        <v>15001</v>
      </c>
      <c r="EL152" s="2" t="s">
        <v>5</v>
      </c>
      <c r="EM152" s="2" t="s">
        <v>26</v>
      </c>
      <c r="EN152" s="2" t="s">
        <v>2</v>
      </c>
      <c r="EO152" s="2" t="s">
        <v>27</v>
      </c>
      <c r="EP152" s="2"/>
      <c r="EQ152" s="2">
        <v>33536</v>
      </c>
      <c r="ER152" s="2">
        <v>412</v>
      </c>
      <c r="ES152" s="2">
        <v>412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92"/>
        <v>0</v>
      </c>
      <c r="FS152" s="2">
        <v>0</v>
      </c>
      <c r="FT152" s="2"/>
      <c r="FU152" s="2"/>
      <c r="FV152" s="2"/>
      <c r="FW152" s="2"/>
      <c r="FX152" s="2">
        <v>100</v>
      </c>
      <c r="FY152" s="2">
        <v>49</v>
      </c>
      <c r="FZ152" s="2"/>
      <c r="GA152" s="2" t="s">
        <v>2</v>
      </c>
      <c r="GB152" s="2"/>
      <c r="GC152" s="2"/>
      <c r="GD152" s="2">
        <v>1</v>
      </c>
      <c r="GE152" s="2"/>
      <c r="GF152" s="2">
        <v>-1212497377</v>
      </c>
      <c r="GG152" s="2">
        <v>2</v>
      </c>
      <c r="GH152" s="2">
        <v>1</v>
      </c>
      <c r="GI152" s="2">
        <v>4</v>
      </c>
      <c r="GJ152" s="2">
        <v>0</v>
      </c>
      <c r="GK152" s="2">
        <v>0</v>
      </c>
      <c r="GL152" s="2">
        <f t="shared" si="193"/>
        <v>0</v>
      </c>
      <c r="GM152" s="2">
        <f t="shared" si="194"/>
        <v>-13.02</v>
      </c>
      <c r="GN152" s="2">
        <f t="shared" si="195"/>
        <v>-13.02</v>
      </c>
      <c r="GO152" s="2">
        <f t="shared" si="196"/>
        <v>0</v>
      </c>
      <c r="GP152" s="2">
        <f t="shared" si="197"/>
        <v>0</v>
      </c>
      <c r="GQ152" s="2"/>
      <c r="GR152" s="2">
        <v>0</v>
      </c>
      <c r="GS152" s="2">
        <v>3</v>
      </c>
      <c r="GT152" s="2">
        <v>0</v>
      </c>
      <c r="GU152" s="2" t="s">
        <v>2</v>
      </c>
      <c r="GV152" s="2">
        <f>ROUND((GT152),2)</f>
        <v>0</v>
      </c>
      <c r="GW152" s="2">
        <v>1</v>
      </c>
      <c r="GX152" s="2">
        <f t="shared" si="199"/>
        <v>0</v>
      </c>
      <c r="GY152" s="2"/>
      <c r="GZ152" s="2"/>
      <c r="HA152" s="2">
        <v>0</v>
      </c>
      <c r="HB152" s="2">
        <v>0</v>
      </c>
      <c r="HC152" s="2">
        <f t="shared" si="200"/>
        <v>0</v>
      </c>
      <c r="HD152" s="2"/>
      <c r="HE152" s="2" t="s">
        <v>2</v>
      </c>
      <c r="HF152" s="2" t="s">
        <v>2</v>
      </c>
      <c r="HG152" s="2"/>
      <c r="HH152" s="2"/>
      <c r="HI152" s="2">
        <f t="shared" si="201"/>
        <v>0</v>
      </c>
      <c r="HJ152" s="2">
        <f t="shared" si="202"/>
        <v>0</v>
      </c>
      <c r="HK152" s="2">
        <f t="shared" si="203"/>
        <v>0</v>
      </c>
      <c r="HL152" s="2">
        <f t="shared" si="204"/>
        <v>0</v>
      </c>
      <c r="HM152" s="2" t="s">
        <v>2</v>
      </c>
      <c r="HN152" s="2" t="s">
        <v>28</v>
      </c>
      <c r="HO152" s="2" t="s">
        <v>29</v>
      </c>
      <c r="HP152" s="2" t="s">
        <v>5</v>
      </c>
      <c r="HQ152" s="2" t="s">
        <v>5</v>
      </c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213</v>
      </c>
      <c r="F153" t="s">
        <v>214</v>
      </c>
      <c r="G153" t="s">
        <v>215</v>
      </c>
      <c r="H153" t="s">
        <v>53</v>
      </c>
      <c r="I153">
        <f>ROUND(ROUND(I151*-0.026,4),7)</f>
        <v>-3.1600000000000003E-2</v>
      </c>
      <c r="J153">
        <v>0</v>
      </c>
      <c r="K153">
        <f>ROUND(ROUND(I151*-0.026,4),7)</f>
        <v>-3.1600000000000003E-2</v>
      </c>
      <c r="O153">
        <f t="shared" si="166"/>
        <v>-13.02</v>
      </c>
      <c r="P153">
        <f t="shared" si="167"/>
        <v>-13.02</v>
      </c>
      <c r="Q153">
        <f t="shared" si="168"/>
        <v>0</v>
      </c>
      <c r="R153">
        <f t="shared" si="169"/>
        <v>0</v>
      </c>
      <c r="S153">
        <f t="shared" si="170"/>
        <v>0</v>
      </c>
      <c r="T153">
        <f t="shared" si="171"/>
        <v>0</v>
      </c>
      <c r="U153">
        <f t="shared" si="172"/>
        <v>0</v>
      </c>
      <c r="V153">
        <f t="shared" si="173"/>
        <v>0</v>
      </c>
      <c r="W153">
        <f t="shared" si="174"/>
        <v>0</v>
      </c>
      <c r="X153">
        <f t="shared" si="175"/>
        <v>0</v>
      </c>
      <c r="Y153">
        <f t="shared" si="176"/>
        <v>0</v>
      </c>
      <c r="AA153">
        <v>224801557</v>
      </c>
      <c r="AB153">
        <f t="shared" si="177"/>
        <v>412</v>
      </c>
      <c r="AC153">
        <f>ROUND((ES153),2)</f>
        <v>412</v>
      </c>
      <c r="AD153">
        <f>ROUND((((ET153)-(EU153))+AE153),2)</f>
        <v>0</v>
      </c>
      <c r="AE153">
        <f t="shared" si="207"/>
        <v>0</v>
      </c>
      <c r="AF153">
        <f t="shared" si="207"/>
        <v>0</v>
      </c>
      <c r="AG153">
        <f t="shared" si="179"/>
        <v>0</v>
      </c>
      <c r="AH153">
        <f t="shared" si="208"/>
        <v>0</v>
      </c>
      <c r="AI153">
        <f t="shared" si="208"/>
        <v>0</v>
      </c>
      <c r="AJ153">
        <f t="shared" si="180"/>
        <v>0</v>
      </c>
      <c r="AK153">
        <v>412</v>
      </c>
      <c r="AL153">
        <v>412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100</v>
      </c>
      <c r="AU153">
        <v>49</v>
      </c>
      <c r="AV153">
        <v>1</v>
      </c>
      <c r="AW153">
        <v>1</v>
      </c>
      <c r="AZ153">
        <v>1</v>
      </c>
      <c r="BA153">
        <v>1</v>
      </c>
      <c r="BB153">
        <v>1</v>
      </c>
      <c r="BC153">
        <v>1</v>
      </c>
      <c r="BD153" t="s">
        <v>2</v>
      </c>
      <c r="BE153" t="s">
        <v>2</v>
      </c>
      <c r="BF153" t="s">
        <v>2</v>
      </c>
      <c r="BG153" t="s">
        <v>2</v>
      </c>
      <c r="BH153">
        <v>3</v>
      </c>
      <c r="BI153">
        <v>1</v>
      </c>
      <c r="BJ153" t="s">
        <v>216</v>
      </c>
      <c r="BM153">
        <v>15001</v>
      </c>
      <c r="BN153">
        <v>0</v>
      </c>
      <c r="BO153" t="s">
        <v>39</v>
      </c>
      <c r="BP153">
        <v>1</v>
      </c>
      <c r="BQ153">
        <v>8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2</v>
      </c>
      <c r="BZ153">
        <v>100</v>
      </c>
      <c r="CA153">
        <v>49</v>
      </c>
      <c r="CB153" t="s">
        <v>2</v>
      </c>
      <c r="CE153">
        <v>0</v>
      </c>
      <c r="CF153">
        <v>0</v>
      </c>
      <c r="CG153">
        <v>0</v>
      </c>
      <c r="CM153">
        <v>0</v>
      </c>
      <c r="CN153" t="s">
        <v>508</v>
      </c>
      <c r="CO153">
        <v>0</v>
      </c>
      <c r="CP153">
        <f t="shared" si="181"/>
        <v>-13.02</v>
      </c>
      <c r="CQ153">
        <f t="shared" si="182"/>
        <v>412</v>
      </c>
      <c r="CR153">
        <f t="shared" si="183"/>
        <v>0</v>
      </c>
      <c r="CS153">
        <f t="shared" si="184"/>
        <v>0</v>
      </c>
      <c r="CT153">
        <f t="shared" si="185"/>
        <v>0</v>
      </c>
      <c r="CU153">
        <f t="shared" si="186"/>
        <v>0</v>
      </c>
      <c r="CV153">
        <f t="shared" si="187"/>
        <v>0</v>
      </c>
      <c r="CW153">
        <f t="shared" si="188"/>
        <v>0</v>
      </c>
      <c r="CX153">
        <f t="shared" si="189"/>
        <v>0</v>
      </c>
      <c r="CY153">
        <f t="shared" si="190"/>
        <v>0</v>
      </c>
      <c r="CZ153">
        <f t="shared" si="191"/>
        <v>0</v>
      </c>
      <c r="DC153" t="s">
        <v>2</v>
      </c>
      <c r="DD153" t="s">
        <v>2</v>
      </c>
      <c r="DE153" t="s">
        <v>2</v>
      </c>
      <c r="DF153" t="s">
        <v>2</v>
      </c>
      <c r="DG153" t="s">
        <v>2</v>
      </c>
      <c r="DH153" t="s">
        <v>2</v>
      </c>
      <c r="DI153" t="s">
        <v>2</v>
      </c>
      <c r="DJ153" t="s">
        <v>2</v>
      </c>
      <c r="DK153" t="s">
        <v>2</v>
      </c>
      <c r="DL153" t="s">
        <v>2</v>
      </c>
      <c r="DM153" t="s">
        <v>2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53</v>
      </c>
      <c r="DW153" t="s">
        <v>53</v>
      </c>
      <c r="DX153">
        <v>1000</v>
      </c>
      <c r="DZ153" t="s">
        <v>2</v>
      </c>
      <c r="EA153" t="s">
        <v>2</v>
      </c>
      <c r="EB153" t="s">
        <v>2</v>
      </c>
      <c r="EC153" t="s">
        <v>2</v>
      </c>
      <c r="ED153" t="s">
        <v>2</v>
      </c>
      <c r="EE153">
        <v>224644607</v>
      </c>
      <c r="EF153">
        <v>8</v>
      </c>
      <c r="EG153" t="s">
        <v>36</v>
      </c>
      <c r="EH153">
        <v>15</v>
      </c>
      <c r="EI153" t="s">
        <v>5</v>
      </c>
      <c r="EJ153">
        <v>1</v>
      </c>
      <c r="EK153">
        <v>15001</v>
      </c>
      <c r="EL153" t="s">
        <v>5</v>
      </c>
      <c r="EM153" t="s">
        <v>26</v>
      </c>
      <c r="EN153" t="s">
        <v>2</v>
      </c>
      <c r="EO153" t="s">
        <v>27</v>
      </c>
      <c r="EQ153">
        <v>33536</v>
      </c>
      <c r="ER153">
        <v>412</v>
      </c>
      <c r="ES153">
        <v>412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92"/>
        <v>0</v>
      </c>
      <c r="FS153">
        <v>0</v>
      </c>
      <c r="FX153">
        <v>100</v>
      </c>
      <c r="FY153">
        <v>49</v>
      </c>
      <c r="GA153" t="s">
        <v>2</v>
      </c>
      <c r="GD153">
        <v>1</v>
      </c>
      <c r="GF153">
        <v>-1212497377</v>
      </c>
      <c r="GG153">
        <v>2</v>
      </c>
      <c r="GH153">
        <v>1</v>
      </c>
      <c r="GI153">
        <v>4</v>
      </c>
      <c r="GJ153">
        <v>0</v>
      </c>
      <c r="GK153">
        <v>0</v>
      </c>
      <c r="GL153">
        <f t="shared" si="193"/>
        <v>0</v>
      </c>
      <c r="GM153">
        <f t="shared" si="194"/>
        <v>-13.02</v>
      </c>
      <c r="GN153">
        <f t="shared" si="195"/>
        <v>-13.02</v>
      </c>
      <c r="GO153">
        <f t="shared" si="196"/>
        <v>0</v>
      </c>
      <c r="GP153">
        <f t="shared" si="197"/>
        <v>0</v>
      </c>
      <c r="GR153">
        <v>0</v>
      </c>
      <c r="GS153">
        <v>3</v>
      </c>
      <c r="GT153">
        <v>0</v>
      </c>
      <c r="GU153" t="s">
        <v>2</v>
      </c>
      <c r="GV153">
        <f>ROUND((GT153),2)</f>
        <v>0</v>
      </c>
      <c r="GW153">
        <v>1</v>
      </c>
      <c r="GX153">
        <f t="shared" si="199"/>
        <v>0</v>
      </c>
      <c r="HA153">
        <v>0</v>
      </c>
      <c r="HB153">
        <v>0</v>
      </c>
      <c r="HC153">
        <f t="shared" si="200"/>
        <v>0</v>
      </c>
      <c r="HE153" t="s">
        <v>2</v>
      </c>
      <c r="HF153" t="s">
        <v>2</v>
      </c>
      <c r="HI153">
        <f t="shared" si="201"/>
        <v>0</v>
      </c>
      <c r="HJ153">
        <f t="shared" si="202"/>
        <v>0</v>
      </c>
      <c r="HK153">
        <f t="shared" si="203"/>
        <v>0</v>
      </c>
      <c r="HL153">
        <f t="shared" si="204"/>
        <v>0</v>
      </c>
      <c r="HM153" t="s">
        <v>2</v>
      </c>
      <c r="HN153" t="s">
        <v>28</v>
      </c>
      <c r="HO153" t="s">
        <v>29</v>
      </c>
      <c r="HP153" t="s">
        <v>5</v>
      </c>
      <c r="HQ153" t="s">
        <v>5</v>
      </c>
      <c r="IK153">
        <v>0</v>
      </c>
    </row>
    <row r="154" spans="1:255" x14ac:dyDescent="0.2">
      <c r="A154" s="2">
        <v>17</v>
      </c>
      <c r="B154" s="2">
        <v>1</v>
      </c>
      <c r="C154" s="2"/>
      <c r="D154" s="2"/>
      <c r="E154" s="2" t="s">
        <v>217</v>
      </c>
      <c r="F154" s="2" t="s">
        <v>218</v>
      </c>
      <c r="G154" s="2" t="s">
        <v>219</v>
      </c>
      <c r="H154" s="2" t="s">
        <v>53</v>
      </c>
      <c r="I154" s="2">
        <f>ROUND(ROUND(0.015815,4),7)</f>
        <v>1.5800000000000002E-2</v>
      </c>
      <c r="J154" s="2">
        <v>0</v>
      </c>
      <c r="K154" s="2">
        <f>ROUND(ROUND(0.015815,4),7)</f>
        <v>1.5800000000000002E-2</v>
      </c>
      <c r="L154" s="2"/>
      <c r="M154" s="2"/>
      <c r="N154" s="2"/>
      <c r="O154" s="2">
        <f t="shared" si="166"/>
        <v>7.41</v>
      </c>
      <c r="P154" s="2">
        <f t="shared" si="167"/>
        <v>7.41</v>
      </c>
      <c r="Q154" s="2">
        <f t="shared" si="168"/>
        <v>0</v>
      </c>
      <c r="R154" s="2">
        <f t="shared" si="169"/>
        <v>0</v>
      </c>
      <c r="S154" s="2">
        <f t="shared" si="170"/>
        <v>0</v>
      </c>
      <c r="T154" s="2">
        <f t="shared" si="171"/>
        <v>0</v>
      </c>
      <c r="U154" s="2">
        <f t="shared" si="172"/>
        <v>0</v>
      </c>
      <c r="V154" s="2">
        <f t="shared" si="173"/>
        <v>0</v>
      </c>
      <c r="W154" s="2">
        <f t="shared" si="174"/>
        <v>0</v>
      </c>
      <c r="X154" s="2">
        <f t="shared" si="175"/>
        <v>0</v>
      </c>
      <c r="Y154" s="2">
        <f t="shared" si="176"/>
        <v>0</v>
      </c>
      <c r="Z154" s="2"/>
      <c r="AA154" s="2">
        <v>224801565</v>
      </c>
      <c r="AB154" s="2">
        <f t="shared" si="177"/>
        <v>468.96</v>
      </c>
      <c r="AC154" s="2">
        <f>ROUND((ES154),2)</f>
        <v>468.96</v>
      </c>
      <c r="AD154" s="2">
        <f>ROUND((((ET154)-(EU154))+AE154),2)</f>
        <v>0</v>
      </c>
      <c r="AE154" s="2">
        <f t="shared" si="207"/>
        <v>0</v>
      </c>
      <c r="AF154" s="2">
        <f t="shared" si="207"/>
        <v>0</v>
      </c>
      <c r="AG154" s="2">
        <f t="shared" si="179"/>
        <v>0</v>
      </c>
      <c r="AH154" s="2">
        <f t="shared" si="208"/>
        <v>0</v>
      </c>
      <c r="AI154" s="2">
        <f t="shared" si="208"/>
        <v>0</v>
      </c>
      <c r="AJ154" s="2">
        <f t="shared" si="180"/>
        <v>0</v>
      </c>
      <c r="AK154" s="2">
        <v>468.96</v>
      </c>
      <c r="AL154" s="2">
        <v>468.96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2</v>
      </c>
      <c r="BE154" s="2" t="s">
        <v>2</v>
      </c>
      <c r="BF154" s="2" t="s">
        <v>2</v>
      </c>
      <c r="BG154" s="2" t="s">
        <v>2</v>
      </c>
      <c r="BH154" s="2">
        <v>3</v>
      </c>
      <c r="BI154" s="2">
        <v>1</v>
      </c>
      <c r="BJ154" s="2" t="s">
        <v>220</v>
      </c>
      <c r="BK154" s="2"/>
      <c r="BL154" s="2"/>
      <c r="BM154" s="2">
        <v>500001</v>
      </c>
      <c r="BN154" s="2">
        <v>0</v>
      </c>
      <c r="BO154" s="2" t="s">
        <v>2</v>
      </c>
      <c r="BP154" s="2">
        <v>0</v>
      </c>
      <c r="BQ154" s="2">
        <v>8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2</v>
      </c>
      <c r="BZ154" s="2">
        <v>0</v>
      </c>
      <c r="CA154" s="2">
        <v>0</v>
      </c>
      <c r="CB154" s="2" t="s">
        <v>2</v>
      </c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2</v>
      </c>
      <c r="CO154" s="2">
        <v>0</v>
      </c>
      <c r="CP154" s="2">
        <f t="shared" si="181"/>
        <v>7.41</v>
      </c>
      <c r="CQ154" s="2">
        <f t="shared" si="182"/>
        <v>468.96</v>
      </c>
      <c r="CR154" s="2">
        <f t="shared" si="183"/>
        <v>0</v>
      </c>
      <c r="CS154" s="2">
        <f t="shared" si="184"/>
        <v>0</v>
      </c>
      <c r="CT154" s="2">
        <f t="shared" si="185"/>
        <v>0</v>
      </c>
      <c r="CU154" s="2">
        <f t="shared" si="186"/>
        <v>0</v>
      </c>
      <c r="CV154" s="2">
        <f t="shared" si="187"/>
        <v>0</v>
      </c>
      <c r="CW154" s="2">
        <f t="shared" si="188"/>
        <v>0</v>
      </c>
      <c r="CX154" s="2">
        <f t="shared" si="189"/>
        <v>0</v>
      </c>
      <c r="CY154" s="2">
        <f t="shared" si="190"/>
        <v>0</v>
      </c>
      <c r="CZ154" s="2">
        <f t="shared" si="191"/>
        <v>0</v>
      </c>
      <c r="DA154" s="2"/>
      <c r="DB154" s="2"/>
      <c r="DC154" s="2" t="s">
        <v>2</v>
      </c>
      <c r="DD154" s="2" t="s">
        <v>2</v>
      </c>
      <c r="DE154" s="2" t="s">
        <v>2</v>
      </c>
      <c r="DF154" s="2" t="s">
        <v>2</v>
      </c>
      <c r="DG154" s="2" t="s">
        <v>2</v>
      </c>
      <c r="DH154" s="2" t="s">
        <v>2</v>
      </c>
      <c r="DI154" s="2" t="s">
        <v>2</v>
      </c>
      <c r="DJ154" s="2" t="s">
        <v>2</v>
      </c>
      <c r="DK154" s="2" t="s">
        <v>2</v>
      </c>
      <c r="DL154" s="2" t="s">
        <v>2</v>
      </c>
      <c r="DM154" s="2" t="s">
        <v>2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1009</v>
      </c>
      <c r="DV154" s="2" t="s">
        <v>53</v>
      </c>
      <c r="DW154" s="2" t="s">
        <v>53</v>
      </c>
      <c r="DX154" s="2">
        <v>1000</v>
      </c>
      <c r="DY154" s="2"/>
      <c r="DZ154" s="2" t="s">
        <v>2</v>
      </c>
      <c r="EA154" s="2" t="s">
        <v>2</v>
      </c>
      <c r="EB154" s="2" t="s">
        <v>2</v>
      </c>
      <c r="EC154" s="2" t="s">
        <v>2</v>
      </c>
      <c r="ED154" s="2" t="s">
        <v>2</v>
      </c>
      <c r="EE154" s="2">
        <v>224644514</v>
      </c>
      <c r="EF154" s="2">
        <v>8</v>
      </c>
      <c r="EG154" s="2" t="s">
        <v>36</v>
      </c>
      <c r="EH154" s="2">
        <v>0</v>
      </c>
      <c r="EI154" s="2" t="s">
        <v>2</v>
      </c>
      <c r="EJ154" s="2">
        <v>1</v>
      </c>
      <c r="EK154" s="2">
        <v>500001</v>
      </c>
      <c r="EL154" s="2" t="s">
        <v>37</v>
      </c>
      <c r="EM154" s="2" t="s">
        <v>38</v>
      </c>
      <c r="EN154" s="2" t="s">
        <v>2</v>
      </c>
      <c r="EO154" s="2" t="s">
        <v>2</v>
      </c>
      <c r="EP154" s="2"/>
      <c r="EQ154" s="2">
        <v>0</v>
      </c>
      <c r="ER154" s="2">
        <v>468.96</v>
      </c>
      <c r="ES154" s="2">
        <v>468.96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92"/>
        <v>0</v>
      </c>
      <c r="FS154" s="2">
        <v>0</v>
      </c>
      <c r="FT154" s="2"/>
      <c r="FU154" s="2"/>
      <c r="FV154" s="2"/>
      <c r="FW154" s="2"/>
      <c r="FX154" s="2">
        <v>0</v>
      </c>
      <c r="FY154" s="2">
        <v>0</v>
      </c>
      <c r="FZ154" s="2"/>
      <c r="GA154" s="2" t="s">
        <v>2</v>
      </c>
      <c r="GB154" s="2"/>
      <c r="GC154" s="2"/>
      <c r="GD154" s="2">
        <v>1</v>
      </c>
      <c r="GE154" s="2"/>
      <c r="GF154" s="2">
        <v>1911317129</v>
      </c>
      <c r="GG154" s="2">
        <v>2</v>
      </c>
      <c r="GH154" s="2">
        <v>1</v>
      </c>
      <c r="GI154" s="2">
        <v>4</v>
      </c>
      <c r="GJ154" s="2">
        <v>0</v>
      </c>
      <c r="GK154" s="2">
        <v>0</v>
      </c>
      <c r="GL154" s="2">
        <f t="shared" si="193"/>
        <v>0</v>
      </c>
      <c r="GM154" s="2">
        <f t="shared" si="194"/>
        <v>7.41</v>
      </c>
      <c r="GN154" s="2">
        <f t="shared" si="195"/>
        <v>7.41</v>
      </c>
      <c r="GO154" s="2">
        <f t="shared" si="196"/>
        <v>0</v>
      </c>
      <c r="GP154" s="2">
        <f t="shared" si="197"/>
        <v>0</v>
      </c>
      <c r="GQ154" s="2"/>
      <c r="GR154" s="2">
        <v>0</v>
      </c>
      <c r="GS154" s="2">
        <v>3</v>
      </c>
      <c r="GT154" s="2">
        <v>0</v>
      </c>
      <c r="GU154" s="2" t="s">
        <v>2</v>
      </c>
      <c r="GV154" s="2">
        <f>ROUND((GT154),2)</f>
        <v>0</v>
      </c>
      <c r="GW154" s="2">
        <v>1</v>
      </c>
      <c r="GX154" s="2">
        <f t="shared" si="199"/>
        <v>0</v>
      </c>
      <c r="GY154" s="2"/>
      <c r="GZ154" s="2"/>
      <c r="HA154" s="2">
        <v>0</v>
      </c>
      <c r="HB154" s="2">
        <v>0</v>
      </c>
      <c r="HC154" s="2">
        <f t="shared" si="200"/>
        <v>0</v>
      </c>
      <c r="HD154" s="2"/>
      <c r="HE154" s="2" t="s">
        <v>2</v>
      </c>
      <c r="HF154" s="2" t="s">
        <v>2</v>
      </c>
      <c r="HG154" s="2"/>
      <c r="HH154" s="2"/>
      <c r="HI154" s="2">
        <f t="shared" si="201"/>
        <v>0</v>
      </c>
      <c r="HJ154" s="2">
        <f t="shared" si="202"/>
        <v>0</v>
      </c>
      <c r="HK154" s="2">
        <f t="shared" si="203"/>
        <v>0</v>
      </c>
      <c r="HL154" s="2">
        <f t="shared" si="204"/>
        <v>0</v>
      </c>
      <c r="HM154" s="2" t="s">
        <v>2</v>
      </c>
      <c r="HN154" s="2" t="s">
        <v>2</v>
      </c>
      <c r="HO154" s="2" t="s">
        <v>2</v>
      </c>
      <c r="HP154" s="2" t="s">
        <v>2</v>
      </c>
      <c r="HQ154" s="2" t="s">
        <v>2</v>
      </c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E155" t="s">
        <v>217</v>
      </c>
      <c r="F155" t="s">
        <v>218</v>
      </c>
      <c r="G155" t="s">
        <v>219</v>
      </c>
      <c r="H155" t="s">
        <v>53</v>
      </c>
      <c r="I155">
        <f>ROUND(ROUND(0.015815,4),7)</f>
        <v>1.5800000000000002E-2</v>
      </c>
      <c r="J155">
        <v>0</v>
      </c>
      <c r="K155">
        <f>ROUND(ROUND(0.015815,4),7)</f>
        <v>1.5800000000000002E-2</v>
      </c>
      <c r="O155">
        <f t="shared" si="166"/>
        <v>7.41</v>
      </c>
      <c r="P155">
        <f t="shared" si="167"/>
        <v>7.41</v>
      </c>
      <c r="Q155">
        <f t="shared" si="168"/>
        <v>0</v>
      </c>
      <c r="R155">
        <f t="shared" si="169"/>
        <v>0</v>
      </c>
      <c r="S155">
        <f t="shared" si="170"/>
        <v>0</v>
      </c>
      <c r="T155">
        <f t="shared" si="171"/>
        <v>0</v>
      </c>
      <c r="U155">
        <f t="shared" si="172"/>
        <v>0</v>
      </c>
      <c r="V155">
        <f t="shared" si="173"/>
        <v>0</v>
      </c>
      <c r="W155">
        <f t="shared" si="174"/>
        <v>0</v>
      </c>
      <c r="X155">
        <f t="shared" si="175"/>
        <v>0</v>
      </c>
      <c r="Y155">
        <f t="shared" si="176"/>
        <v>0</v>
      </c>
      <c r="AA155">
        <v>224801557</v>
      </c>
      <c r="AB155">
        <f t="shared" si="177"/>
        <v>468.96</v>
      </c>
      <c r="AC155">
        <f>ROUND((ES155),2)</f>
        <v>468.96</v>
      </c>
      <c r="AD155">
        <f>ROUND((((ET155)-(EU155))+AE155),2)</f>
        <v>0</v>
      </c>
      <c r="AE155">
        <f t="shared" si="207"/>
        <v>0</v>
      </c>
      <c r="AF155">
        <f t="shared" si="207"/>
        <v>0</v>
      </c>
      <c r="AG155">
        <f t="shared" si="179"/>
        <v>0</v>
      </c>
      <c r="AH155">
        <f t="shared" si="208"/>
        <v>0</v>
      </c>
      <c r="AI155">
        <f t="shared" si="208"/>
        <v>0</v>
      </c>
      <c r="AJ155">
        <f t="shared" si="180"/>
        <v>0</v>
      </c>
      <c r="AK155">
        <v>468.96</v>
      </c>
      <c r="AL155">
        <v>468.96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1</v>
      </c>
      <c r="BD155" t="s">
        <v>2</v>
      </c>
      <c r="BE155" t="s">
        <v>2</v>
      </c>
      <c r="BF155" t="s">
        <v>2</v>
      </c>
      <c r="BG155" t="s">
        <v>2</v>
      </c>
      <c r="BH155">
        <v>3</v>
      </c>
      <c r="BI155">
        <v>1</v>
      </c>
      <c r="BJ155" t="s">
        <v>220</v>
      </c>
      <c r="BM155">
        <v>500001</v>
      </c>
      <c r="BN155">
        <v>0</v>
      </c>
      <c r="BO155" t="s">
        <v>39</v>
      </c>
      <c r="BP155">
        <v>1</v>
      </c>
      <c r="BQ155">
        <v>8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2</v>
      </c>
      <c r="BZ155">
        <v>0</v>
      </c>
      <c r="CA155">
        <v>0</v>
      </c>
      <c r="CB155" t="s">
        <v>2</v>
      </c>
      <c r="CE155">
        <v>0</v>
      </c>
      <c r="CF155">
        <v>0</v>
      </c>
      <c r="CG155">
        <v>0</v>
      </c>
      <c r="CM155">
        <v>0</v>
      </c>
      <c r="CN155" t="s">
        <v>2</v>
      </c>
      <c r="CO155">
        <v>0</v>
      </c>
      <c r="CP155">
        <f t="shared" si="181"/>
        <v>7.41</v>
      </c>
      <c r="CQ155">
        <f t="shared" si="182"/>
        <v>468.96</v>
      </c>
      <c r="CR155">
        <f t="shared" si="183"/>
        <v>0</v>
      </c>
      <c r="CS155">
        <f t="shared" si="184"/>
        <v>0</v>
      </c>
      <c r="CT155">
        <f t="shared" si="185"/>
        <v>0</v>
      </c>
      <c r="CU155">
        <f t="shared" si="186"/>
        <v>0</v>
      </c>
      <c r="CV155">
        <f t="shared" si="187"/>
        <v>0</v>
      </c>
      <c r="CW155">
        <f t="shared" si="188"/>
        <v>0</v>
      </c>
      <c r="CX155">
        <f t="shared" si="189"/>
        <v>0</v>
      </c>
      <c r="CY155">
        <f t="shared" si="190"/>
        <v>0</v>
      </c>
      <c r="CZ155">
        <f t="shared" si="191"/>
        <v>0</v>
      </c>
      <c r="DC155" t="s">
        <v>2</v>
      </c>
      <c r="DD155" t="s">
        <v>2</v>
      </c>
      <c r="DE155" t="s">
        <v>2</v>
      </c>
      <c r="DF155" t="s">
        <v>2</v>
      </c>
      <c r="DG155" t="s">
        <v>2</v>
      </c>
      <c r="DH155" t="s">
        <v>2</v>
      </c>
      <c r="DI155" t="s">
        <v>2</v>
      </c>
      <c r="DJ155" t="s">
        <v>2</v>
      </c>
      <c r="DK155" t="s">
        <v>2</v>
      </c>
      <c r="DL155" t="s">
        <v>2</v>
      </c>
      <c r="DM155" t="s">
        <v>2</v>
      </c>
      <c r="DN155">
        <v>0</v>
      </c>
      <c r="DO155">
        <v>0</v>
      </c>
      <c r="DP155">
        <v>1</v>
      </c>
      <c r="DQ155">
        <v>1</v>
      </c>
      <c r="DU155">
        <v>1009</v>
      </c>
      <c r="DV155" t="s">
        <v>53</v>
      </c>
      <c r="DW155" t="s">
        <v>53</v>
      </c>
      <c r="DX155">
        <v>1000</v>
      </c>
      <c r="DZ155" t="s">
        <v>2</v>
      </c>
      <c r="EA155" t="s">
        <v>2</v>
      </c>
      <c r="EB155" t="s">
        <v>2</v>
      </c>
      <c r="EC155" t="s">
        <v>2</v>
      </c>
      <c r="ED155" t="s">
        <v>2</v>
      </c>
      <c r="EE155">
        <v>224644514</v>
      </c>
      <c r="EF155">
        <v>8</v>
      </c>
      <c r="EG155" t="s">
        <v>36</v>
      </c>
      <c r="EH155">
        <v>0</v>
      </c>
      <c r="EI155" t="s">
        <v>2</v>
      </c>
      <c r="EJ155">
        <v>1</v>
      </c>
      <c r="EK155">
        <v>500001</v>
      </c>
      <c r="EL155" t="s">
        <v>37</v>
      </c>
      <c r="EM155" t="s">
        <v>38</v>
      </c>
      <c r="EN155" t="s">
        <v>2</v>
      </c>
      <c r="EO155" t="s">
        <v>2</v>
      </c>
      <c r="EQ155">
        <v>0</v>
      </c>
      <c r="ER155">
        <v>468.96</v>
      </c>
      <c r="ES155">
        <v>468.96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FQ155">
        <v>0</v>
      </c>
      <c r="FR155">
        <f t="shared" si="192"/>
        <v>0</v>
      </c>
      <c r="FS155">
        <v>0</v>
      </c>
      <c r="FX155">
        <v>0</v>
      </c>
      <c r="FY155">
        <v>0</v>
      </c>
      <c r="GA155" t="s">
        <v>2</v>
      </c>
      <c r="GD155">
        <v>1</v>
      </c>
      <c r="GF155">
        <v>1911317129</v>
      </c>
      <c r="GG155">
        <v>2</v>
      </c>
      <c r="GH155">
        <v>1</v>
      </c>
      <c r="GI155">
        <v>4</v>
      </c>
      <c r="GJ155">
        <v>0</v>
      </c>
      <c r="GK155">
        <v>0</v>
      </c>
      <c r="GL155">
        <f t="shared" si="193"/>
        <v>0</v>
      </c>
      <c r="GM155">
        <f t="shared" si="194"/>
        <v>7.41</v>
      </c>
      <c r="GN155">
        <f t="shared" si="195"/>
        <v>7.41</v>
      </c>
      <c r="GO155">
        <f t="shared" si="196"/>
        <v>0</v>
      </c>
      <c r="GP155">
        <f t="shared" si="197"/>
        <v>0</v>
      </c>
      <c r="GR155">
        <v>0</v>
      </c>
      <c r="GS155">
        <v>3</v>
      </c>
      <c r="GT155">
        <v>0</v>
      </c>
      <c r="GU155" t="s">
        <v>2</v>
      </c>
      <c r="GV155">
        <f>ROUND((GT155),2)</f>
        <v>0</v>
      </c>
      <c r="GW155">
        <v>1</v>
      </c>
      <c r="GX155">
        <f t="shared" si="199"/>
        <v>0</v>
      </c>
      <c r="HA155">
        <v>0</v>
      </c>
      <c r="HB155">
        <v>0</v>
      </c>
      <c r="HC155">
        <f t="shared" si="200"/>
        <v>0</v>
      </c>
      <c r="HE155" t="s">
        <v>2</v>
      </c>
      <c r="HF155" t="s">
        <v>2</v>
      </c>
      <c r="HI155">
        <f t="shared" si="201"/>
        <v>0</v>
      </c>
      <c r="HJ155">
        <f t="shared" si="202"/>
        <v>0</v>
      </c>
      <c r="HK155">
        <f t="shared" si="203"/>
        <v>0</v>
      </c>
      <c r="HL155">
        <f t="shared" si="204"/>
        <v>0</v>
      </c>
      <c r="HM155" t="s">
        <v>2</v>
      </c>
      <c r="HN155" t="s">
        <v>2</v>
      </c>
      <c r="HO155" t="s">
        <v>2</v>
      </c>
      <c r="HP155" t="s">
        <v>2</v>
      </c>
      <c r="HQ155" t="s">
        <v>2</v>
      </c>
      <c r="IK155">
        <v>0</v>
      </c>
    </row>
    <row r="157" spans="1:255" x14ac:dyDescent="0.2">
      <c r="A157" s="3">
        <v>51</v>
      </c>
      <c r="B157" s="3">
        <f>B138</f>
        <v>1</v>
      </c>
      <c r="C157" s="3">
        <f>A138</f>
        <v>4</v>
      </c>
      <c r="D157" s="3">
        <f>ROW(A138)</f>
        <v>138</v>
      </c>
      <c r="E157" s="3"/>
      <c r="F157" s="3" t="str">
        <f>IF(F138&lt;&gt;"",F138,"")</f>
        <v>Новый раздел</v>
      </c>
      <c r="G157" s="3" t="str">
        <f>IF(G138&lt;&gt;"",G138,"")</f>
        <v>Цоколь</v>
      </c>
      <c r="H157" s="3">
        <v>0</v>
      </c>
      <c r="I157" s="3"/>
      <c r="J157" s="3"/>
      <c r="K157" s="3"/>
      <c r="L157" s="3"/>
      <c r="M157" s="3"/>
      <c r="N157" s="3"/>
      <c r="O157" s="3">
        <f t="shared" ref="O157:T157" si="209">ROUND(AB157,2)</f>
        <v>39940.959999999999</v>
      </c>
      <c r="P157" s="3">
        <f t="shared" si="209"/>
        <v>36342.83</v>
      </c>
      <c r="Q157" s="3">
        <f t="shared" si="209"/>
        <v>172.81</v>
      </c>
      <c r="R157" s="3">
        <f t="shared" si="209"/>
        <v>58.02</v>
      </c>
      <c r="S157" s="3">
        <f t="shared" si="209"/>
        <v>3425.32</v>
      </c>
      <c r="T157" s="3">
        <f t="shared" si="209"/>
        <v>0</v>
      </c>
      <c r="U157" s="3">
        <f>AH157</f>
        <v>375.42893099999998</v>
      </c>
      <c r="V157" s="3">
        <f>AI157</f>
        <v>4.4347507499999992</v>
      </c>
      <c r="W157" s="3">
        <f>ROUND(AJ157,2)</f>
        <v>0</v>
      </c>
      <c r="X157" s="3">
        <f>ROUND(AK157,2)</f>
        <v>3477.74</v>
      </c>
      <c r="Y157" s="3">
        <f>ROUND(AL157,2)</f>
        <v>1718.04</v>
      </c>
      <c r="Z157" s="3"/>
      <c r="AA157" s="3"/>
      <c r="AB157" s="3">
        <f>ROUND(SUMIF(AA142:AA155,"=224801565",O142:O155),2)</f>
        <v>39940.959999999999</v>
      </c>
      <c r="AC157" s="3">
        <f>ROUND(SUMIF(AA142:AA155,"=224801565",P142:P155),2)</f>
        <v>36342.83</v>
      </c>
      <c r="AD157" s="3">
        <f>ROUND(SUMIF(AA142:AA155,"=224801565",Q142:Q155),2)</f>
        <v>172.81</v>
      </c>
      <c r="AE157" s="3">
        <f>ROUND(SUMIF(AA142:AA155,"=224801565",R142:R155),2)</f>
        <v>58.02</v>
      </c>
      <c r="AF157" s="3">
        <f>ROUND(SUMIF(AA142:AA155,"=224801565",S142:S155),2)</f>
        <v>3425.32</v>
      </c>
      <c r="AG157" s="3">
        <f>ROUND(SUMIF(AA142:AA155,"=224801565",T142:T155),2)</f>
        <v>0</v>
      </c>
      <c r="AH157" s="3">
        <f>SUMIF(AA142:AA155,"=224801565",U142:U155)</f>
        <v>375.42893099999998</v>
      </c>
      <c r="AI157" s="3">
        <f>SUMIF(AA142:AA155,"=224801565",V142:V155)</f>
        <v>4.4347507499999992</v>
      </c>
      <c r="AJ157" s="3">
        <f>ROUND(SUMIF(AA142:AA155,"=224801565",W142:W155),2)</f>
        <v>0</v>
      </c>
      <c r="AK157" s="3">
        <f>ROUND(SUMIF(AA142:AA155,"=224801565",X142:X155),2)</f>
        <v>3477.74</v>
      </c>
      <c r="AL157" s="3">
        <f>ROUND(SUMIF(AA142:AA155,"=224801565",Y142:Y155),2)</f>
        <v>1718.04</v>
      </c>
      <c r="AM157" s="3"/>
      <c r="AN157" s="3"/>
      <c r="AO157" s="3">
        <f t="shared" ref="AO157:BD157" si="210">ROUND(BX157,2)</f>
        <v>0</v>
      </c>
      <c r="AP157" s="3">
        <f t="shared" si="210"/>
        <v>0</v>
      </c>
      <c r="AQ157" s="3">
        <f t="shared" si="210"/>
        <v>0</v>
      </c>
      <c r="AR157" s="3">
        <f t="shared" si="210"/>
        <v>45136.74</v>
      </c>
      <c r="AS157" s="3">
        <f t="shared" si="210"/>
        <v>45136.74</v>
      </c>
      <c r="AT157" s="3">
        <f t="shared" si="210"/>
        <v>0</v>
      </c>
      <c r="AU157" s="3">
        <f t="shared" si="210"/>
        <v>0</v>
      </c>
      <c r="AV157" s="3">
        <f t="shared" si="210"/>
        <v>36342.83</v>
      </c>
      <c r="AW157" s="3">
        <f t="shared" si="210"/>
        <v>36342.83</v>
      </c>
      <c r="AX157" s="3">
        <f t="shared" si="210"/>
        <v>0</v>
      </c>
      <c r="AY157" s="3">
        <f t="shared" si="210"/>
        <v>36342.83</v>
      </c>
      <c r="AZ157" s="3">
        <f t="shared" si="210"/>
        <v>0</v>
      </c>
      <c r="BA157" s="3">
        <f t="shared" si="210"/>
        <v>0</v>
      </c>
      <c r="BB157" s="3">
        <f t="shared" si="210"/>
        <v>0</v>
      </c>
      <c r="BC157" s="3">
        <f t="shared" si="210"/>
        <v>0</v>
      </c>
      <c r="BD157" s="3">
        <f t="shared" si="210"/>
        <v>0</v>
      </c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>
        <f>ROUND(SUMIF(AA142:AA155,"=224801565",FQ142:FQ155),2)</f>
        <v>0</v>
      </c>
      <c r="BY157" s="3">
        <f>ROUND(SUMIF(AA142:AA155,"=224801565",FR142:FR155),2)</f>
        <v>0</v>
      </c>
      <c r="BZ157" s="3">
        <f>ROUND(SUMIF(AA142:AA155,"=224801565",GL142:GL155),2)</f>
        <v>0</v>
      </c>
      <c r="CA157" s="3">
        <f>ROUND(SUMIF(AA142:AA155,"=224801565",GM142:GM155),2)</f>
        <v>45136.74</v>
      </c>
      <c r="CB157" s="3">
        <f>ROUND(SUMIF(AA142:AA155,"=224801565",GN142:GN155),2)</f>
        <v>45136.74</v>
      </c>
      <c r="CC157" s="3">
        <f>ROUND(SUMIF(AA142:AA155,"=224801565",GO142:GO155),2)</f>
        <v>0</v>
      </c>
      <c r="CD157" s="3">
        <f>ROUND(SUMIF(AA142:AA155,"=224801565",GP142:GP155),2)</f>
        <v>0</v>
      </c>
      <c r="CE157" s="3">
        <f>AC157-BX157</f>
        <v>36342.83</v>
      </c>
      <c r="CF157" s="3">
        <f>AC157-BY157</f>
        <v>36342.83</v>
      </c>
      <c r="CG157" s="3">
        <f>BX157-BZ157</f>
        <v>0</v>
      </c>
      <c r="CH157" s="3">
        <f>AC157-BX157-BY157+BZ157</f>
        <v>36342.83</v>
      </c>
      <c r="CI157" s="3">
        <f>BY157-BZ157</f>
        <v>0</v>
      </c>
      <c r="CJ157" s="3">
        <f>ROUND(SUMIF(AA142:AA155,"=224801565",GX142:GX155),2)</f>
        <v>0</v>
      </c>
      <c r="CK157" s="3">
        <f>ROUND(SUMIF(AA142:AA155,"=224801565",GY142:GY155),2)</f>
        <v>0</v>
      </c>
      <c r="CL157" s="3">
        <f>ROUND(SUMIF(AA142:AA155,"=224801565",GZ142:GZ155),2)</f>
        <v>0</v>
      </c>
      <c r="CM157" s="3">
        <f>ROUND(SUMIF(AA142:AA155,"=224801565",HD142:HD155),2)</f>
        <v>0</v>
      </c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4">
        <f t="shared" ref="DG157:DL157" si="211">ROUND(DT157,2)</f>
        <v>39940.959999999999</v>
      </c>
      <c r="DH157" s="4">
        <f t="shared" si="211"/>
        <v>36342.83</v>
      </c>
      <c r="DI157" s="4">
        <f t="shared" si="211"/>
        <v>172.81</v>
      </c>
      <c r="DJ157" s="4">
        <f t="shared" si="211"/>
        <v>58.02</v>
      </c>
      <c r="DK157" s="4">
        <f t="shared" si="211"/>
        <v>3425.32</v>
      </c>
      <c r="DL157" s="4">
        <f t="shared" si="211"/>
        <v>0</v>
      </c>
      <c r="DM157" s="4">
        <f>DZ157</f>
        <v>375.42893099999998</v>
      </c>
      <c r="DN157" s="4">
        <f>EA157</f>
        <v>4.4347507499999992</v>
      </c>
      <c r="DO157" s="4">
        <f>ROUND(EB157,2)</f>
        <v>0</v>
      </c>
      <c r="DP157" s="4">
        <f>ROUND(EC157,2)</f>
        <v>3477.74</v>
      </c>
      <c r="DQ157" s="4">
        <f>ROUND(ED157,2)</f>
        <v>1718.04</v>
      </c>
      <c r="DR157" s="4"/>
      <c r="DS157" s="4"/>
      <c r="DT157" s="4">
        <f>ROUND(SUMIF(AA142:AA155,"=224801557",O142:O155),2)</f>
        <v>39940.959999999999</v>
      </c>
      <c r="DU157" s="4">
        <f>ROUND(SUMIF(AA142:AA155,"=224801557",P142:P155),2)</f>
        <v>36342.83</v>
      </c>
      <c r="DV157" s="4">
        <f>ROUND(SUMIF(AA142:AA155,"=224801557",Q142:Q155),2)</f>
        <v>172.81</v>
      </c>
      <c r="DW157" s="4">
        <f>ROUND(SUMIF(AA142:AA155,"=224801557",R142:R155),2)</f>
        <v>58.02</v>
      </c>
      <c r="DX157" s="4">
        <f>ROUND(SUMIF(AA142:AA155,"=224801557",S142:S155),2)</f>
        <v>3425.32</v>
      </c>
      <c r="DY157" s="4">
        <f>ROUND(SUMIF(AA142:AA155,"=224801557",T142:T155),2)</f>
        <v>0</v>
      </c>
      <c r="DZ157" s="4">
        <f>SUMIF(AA142:AA155,"=224801557",U142:U155)</f>
        <v>375.42893099999998</v>
      </c>
      <c r="EA157" s="4">
        <f>SUMIF(AA142:AA155,"=224801557",V142:V155)</f>
        <v>4.4347507499999992</v>
      </c>
      <c r="EB157" s="4">
        <f>ROUND(SUMIF(AA142:AA155,"=224801557",W142:W155),2)</f>
        <v>0</v>
      </c>
      <c r="EC157" s="4">
        <f>ROUND(SUMIF(AA142:AA155,"=224801557",X142:X155),2)</f>
        <v>3477.74</v>
      </c>
      <c r="ED157" s="4">
        <f>ROUND(SUMIF(AA142:AA155,"=224801557",Y142:Y155),2)</f>
        <v>1718.04</v>
      </c>
      <c r="EE157" s="4"/>
      <c r="EF157" s="4"/>
      <c r="EG157" s="4">
        <f t="shared" ref="EG157:EV157" si="212">ROUND(FP157,2)</f>
        <v>0</v>
      </c>
      <c r="EH157" s="4">
        <f t="shared" si="212"/>
        <v>0</v>
      </c>
      <c r="EI157" s="4">
        <f t="shared" si="212"/>
        <v>0</v>
      </c>
      <c r="EJ157" s="4">
        <f t="shared" si="212"/>
        <v>45136.74</v>
      </c>
      <c r="EK157" s="4">
        <f t="shared" si="212"/>
        <v>45136.74</v>
      </c>
      <c r="EL157" s="4">
        <f t="shared" si="212"/>
        <v>0</v>
      </c>
      <c r="EM157" s="4">
        <f t="shared" si="212"/>
        <v>0</v>
      </c>
      <c r="EN157" s="4">
        <f t="shared" si="212"/>
        <v>36342.83</v>
      </c>
      <c r="EO157" s="4">
        <f t="shared" si="212"/>
        <v>36342.83</v>
      </c>
      <c r="EP157" s="4">
        <f t="shared" si="212"/>
        <v>0</v>
      </c>
      <c r="EQ157" s="4">
        <f t="shared" si="212"/>
        <v>36342.83</v>
      </c>
      <c r="ER157" s="4">
        <f t="shared" si="212"/>
        <v>0</v>
      </c>
      <c r="ES157" s="4">
        <f t="shared" si="212"/>
        <v>0</v>
      </c>
      <c r="ET157" s="4">
        <f t="shared" si="212"/>
        <v>0</v>
      </c>
      <c r="EU157" s="4">
        <f t="shared" si="212"/>
        <v>0</v>
      </c>
      <c r="EV157" s="4">
        <f t="shared" si="212"/>
        <v>0</v>
      </c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>
        <f>ROUND(SUMIF(AA142:AA155,"=224801557",FQ142:FQ155),2)</f>
        <v>0</v>
      </c>
      <c r="FQ157" s="4">
        <f>ROUND(SUMIF(AA142:AA155,"=224801557",FR142:FR155),2)</f>
        <v>0</v>
      </c>
      <c r="FR157" s="4">
        <f>ROUND(SUMIF(AA142:AA155,"=224801557",GL142:GL155),2)</f>
        <v>0</v>
      </c>
      <c r="FS157" s="4">
        <f>ROUND(SUMIF(AA142:AA155,"=224801557",GM142:GM155),2)</f>
        <v>45136.74</v>
      </c>
      <c r="FT157" s="4">
        <f>ROUND(SUMIF(AA142:AA155,"=224801557",GN142:GN155),2)</f>
        <v>45136.74</v>
      </c>
      <c r="FU157" s="4">
        <f>ROUND(SUMIF(AA142:AA155,"=224801557",GO142:GO155),2)</f>
        <v>0</v>
      </c>
      <c r="FV157" s="4">
        <f>ROUND(SUMIF(AA142:AA155,"=224801557",GP142:GP155),2)</f>
        <v>0</v>
      </c>
      <c r="FW157" s="4">
        <f>DU157-FP157</f>
        <v>36342.83</v>
      </c>
      <c r="FX157" s="4">
        <f>DU157-FQ157</f>
        <v>36342.83</v>
      </c>
      <c r="FY157" s="4">
        <f>FP157-FR157</f>
        <v>0</v>
      </c>
      <c r="FZ157" s="4">
        <f>DU157-FP157-FQ157+FR157</f>
        <v>36342.83</v>
      </c>
      <c r="GA157" s="4">
        <f>FQ157-FR157</f>
        <v>0</v>
      </c>
      <c r="GB157" s="4">
        <f>ROUND(SUMIF(AA142:AA155,"=224801557",GX142:GX155),2)</f>
        <v>0</v>
      </c>
      <c r="GC157" s="4">
        <f>ROUND(SUMIF(AA142:AA155,"=224801557",GY142:GY155),2)</f>
        <v>0</v>
      </c>
      <c r="GD157" s="4">
        <f>ROUND(SUMIF(AA142:AA155,"=224801557",GZ142:GZ155),2)</f>
        <v>0</v>
      </c>
      <c r="GE157" s="4">
        <f>ROUND(SUMIF(AA142:AA155,"=224801557",HD142:HD155),2)</f>
        <v>0</v>
      </c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>
        <v>0</v>
      </c>
    </row>
    <row r="159" spans="1:255" x14ac:dyDescent="0.2">
      <c r="A159" s="5">
        <v>50</v>
      </c>
      <c r="B159" s="5">
        <v>0</v>
      </c>
      <c r="C159" s="5">
        <v>0</v>
      </c>
      <c r="D159" s="5">
        <v>1</v>
      </c>
      <c r="E159" s="5">
        <v>201</v>
      </c>
      <c r="F159" s="5">
        <f>ROUND(Source!O157,O159)</f>
        <v>39940.959999999999</v>
      </c>
      <c r="G159" s="5" t="s">
        <v>86</v>
      </c>
      <c r="H159" s="5" t="s">
        <v>87</v>
      </c>
      <c r="I159" s="5"/>
      <c r="J159" s="5"/>
      <c r="K159" s="5">
        <v>201</v>
      </c>
      <c r="L159" s="5">
        <v>1</v>
      </c>
      <c r="M159" s="5">
        <v>3</v>
      </c>
      <c r="N159" s="5" t="s">
        <v>2</v>
      </c>
      <c r="O159" s="5">
        <v>2</v>
      </c>
      <c r="P159" s="5">
        <f>ROUND(Source!DG157,O159)</f>
        <v>39940.959999999999</v>
      </c>
      <c r="Q159" s="5"/>
      <c r="R159" s="5"/>
      <c r="S159" s="5"/>
      <c r="T159" s="5"/>
      <c r="U159" s="5"/>
      <c r="V159" s="5"/>
      <c r="W159" s="5">
        <v>39940.959999999999</v>
      </c>
      <c r="X159" s="5">
        <v>1</v>
      </c>
      <c r="Y159" s="5">
        <v>39940.959999999999</v>
      </c>
      <c r="Z159" s="5">
        <v>39940.959999999999</v>
      </c>
      <c r="AA159" s="5">
        <v>1</v>
      </c>
      <c r="AB159" s="5">
        <v>494088</v>
      </c>
    </row>
    <row r="160" spans="1:255" x14ac:dyDescent="0.2">
      <c r="A160" s="5">
        <v>50</v>
      </c>
      <c r="B160" s="5">
        <v>0</v>
      </c>
      <c r="C160" s="5">
        <v>0</v>
      </c>
      <c r="D160" s="5">
        <v>1</v>
      </c>
      <c r="E160" s="5">
        <v>202</v>
      </c>
      <c r="F160" s="5">
        <f>ROUND(Source!P157,O160)</f>
        <v>36342.83</v>
      </c>
      <c r="G160" s="5" t="s">
        <v>88</v>
      </c>
      <c r="H160" s="5" t="s">
        <v>89</v>
      </c>
      <c r="I160" s="5"/>
      <c r="J160" s="5"/>
      <c r="K160" s="5">
        <v>202</v>
      </c>
      <c r="L160" s="5">
        <v>2</v>
      </c>
      <c r="M160" s="5">
        <v>3</v>
      </c>
      <c r="N160" s="5" t="s">
        <v>2</v>
      </c>
      <c r="O160" s="5">
        <v>2</v>
      </c>
      <c r="P160" s="5">
        <f>ROUND(Source!DH157,O160)</f>
        <v>36342.83</v>
      </c>
      <c r="Q160" s="5"/>
      <c r="R160" s="5"/>
      <c r="S160" s="5"/>
      <c r="T160" s="5"/>
      <c r="U160" s="5"/>
      <c r="V160" s="5"/>
      <c r="W160" s="5">
        <v>36342.83</v>
      </c>
      <c r="X160" s="5">
        <v>1</v>
      </c>
      <c r="Y160" s="5">
        <v>36342.83</v>
      </c>
      <c r="Z160" s="5">
        <v>36342.83</v>
      </c>
      <c r="AA160" s="5">
        <v>1</v>
      </c>
      <c r="AB160" s="5">
        <v>0</v>
      </c>
    </row>
    <row r="161" spans="1:28" x14ac:dyDescent="0.2">
      <c r="A161" s="5">
        <v>50</v>
      </c>
      <c r="B161" s="5">
        <v>0</v>
      </c>
      <c r="C161" s="5">
        <v>0</v>
      </c>
      <c r="D161" s="5">
        <v>1</v>
      </c>
      <c r="E161" s="5">
        <v>222</v>
      </c>
      <c r="F161" s="5">
        <f>ROUND(Source!AO157,O161)</f>
        <v>0</v>
      </c>
      <c r="G161" s="5" t="s">
        <v>90</v>
      </c>
      <c r="H161" s="5" t="s">
        <v>91</v>
      </c>
      <c r="I161" s="5"/>
      <c r="J161" s="5"/>
      <c r="K161" s="5">
        <v>222</v>
      </c>
      <c r="L161" s="5">
        <v>3</v>
      </c>
      <c r="M161" s="5">
        <v>3</v>
      </c>
      <c r="N161" s="5" t="s">
        <v>2</v>
      </c>
      <c r="O161" s="5">
        <v>2</v>
      </c>
      <c r="P161" s="5">
        <f>ROUND(Source!EG157,O161)</f>
        <v>0</v>
      </c>
      <c r="Q161" s="5"/>
      <c r="R161" s="5"/>
      <c r="S161" s="5"/>
      <c r="T161" s="5"/>
      <c r="U161" s="5"/>
      <c r="V161" s="5"/>
      <c r="W161" s="5">
        <v>0</v>
      </c>
      <c r="X161" s="5">
        <v>1</v>
      </c>
      <c r="Y161" s="5">
        <v>0</v>
      </c>
      <c r="Z161" s="5">
        <v>0</v>
      </c>
      <c r="AA161" s="5">
        <v>1</v>
      </c>
      <c r="AB161" s="5">
        <v>0</v>
      </c>
    </row>
    <row r="162" spans="1:28" x14ac:dyDescent="0.2">
      <c r="A162" s="5">
        <v>50</v>
      </c>
      <c r="B162" s="5">
        <v>0</v>
      </c>
      <c r="C162" s="5">
        <v>0</v>
      </c>
      <c r="D162" s="5">
        <v>1</v>
      </c>
      <c r="E162" s="5">
        <v>225</v>
      </c>
      <c r="F162" s="5">
        <f>ROUND(Source!AV157,O162)</f>
        <v>36342.83</v>
      </c>
      <c r="G162" s="5" t="s">
        <v>92</v>
      </c>
      <c r="H162" s="5" t="s">
        <v>93</v>
      </c>
      <c r="I162" s="5"/>
      <c r="J162" s="5"/>
      <c r="K162" s="5">
        <v>225</v>
      </c>
      <c r="L162" s="5">
        <v>4</v>
      </c>
      <c r="M162" s="5">
        <v>3</v>
      </c>
      <c r="N162" s="5" t="s">
        <v>2</v>
      </c>
      <c r="O162" s="5">
        <v>2</v>
      </c>
      <c r="P162" s="5">
        <f>ROUND(Source!EN157,O162)</f>
        <v>36342.83</v>
      </c>
      <c r="Q162" s="5"/>
      <c r="R162" s="5"/>
      <c r="S162" s="5"/>
      <c r="T162" s="5"/>
      <c r="U162" s="5"/>
      <c r="V162" s="5"/>
      <c r="W162" s="5">
        <v>36342.83</v>
      </c>
      <c r="X162" s="5">
        <v>1</v>
      </c>
      <c r="Y162" s="5">
        <v>36342.83</v>
      </c>
      <c r="Z162" s="5">
        <v>36342.83</v>
      </c>
      <c r="AA162" s="5">
        <v>1</v>
      </c>
      <c r="AB162" s="5">
        <v>0</v>
      </c>
    </row>
    <row r="163" spans="1:28" x14ac:dyDescent="0.2">
      <c r="A163" s="5">
        <v>50</v>
      </c>
      <c r="B163" s="5">
        <v>0</v>
      </c>
      <c r="C163" s="5">
        <v>0</v>
      </c>
      <c r="D163" s="5">
        <v>1</v>
      </c>
      <c r="E163" s="5">
        <v>226</v>
      </c>
      <c r="F163" s="5">
        <f>ROUND(Source!AW157,O163)</f>
        <v>36342.83</v>
      </c>
      <c r="G163" s="5" t="s">
        <v>94</v>
      </c>
      <c r="H163" s="5" t="s">
        <v>95</v>
      </c>
      <c r="I163" s="5"/>
      <c r="J163" s="5"/>
      <c r="K163" s="5">
        <v>226</v>
      </c>
      <c r="L163" s="5">
        <v>5</v>
      </c>
      <c r="M163" s="5">
        <v>3</v>
      </c>
      <c r="N163" s="5" t="s">
        <v>2</v>
      </c>
      <c r="O163" s="5">
        <v>2</v>
      </c>
      <c r="P163" s="5">
        <f>ROUND(Source!EO157,O163)</f>
        <v>36342.83</v>
      </c>
      <c r="Q163" s="5"/>
      <c r="R163" s="5"/>
      <c r="S163" s="5"/>
      <c r="T163" s="5"/>
      <c r="U163" s="5"/>
      <c r="V163" s="5"/>
      <c r="W163" s="5">
        <v>36342.83</v>
      </c>
      <c r="X163" s="5">
        <v>1</v>
      </c>
      <c r="Y163" s="5">
        <v>36342.83</v>
      </c>
      <c r="Z163" s="5">
        <v>36342.83</v>
      </c>
      <c r="AA163" s="5">
        <v>1</v>
      </c>
      <c r="AB163" s="5">
        <v>287108</v>
      </c>
    </row>
    <row r="164" spans="1:28" x14ac:dyDescent="0.2">
      <c r="A164" s="5">
        <v>50</v>
      </c>
      <c r="B164" s="5">
        <v>0</v>
      </c>
      <c r="C164" s="5">
        <v>0</v>
      </c>
      <c r="D164" s="5">
        <v>1</v>
      </c>
      <c r="E164" s="5">
        <v>227</v>
      </c>
      <c r="F164" s="5">
        <f>ROUND(Source!AX157,O164)</f>
        <v>0</v>
      </c>
      <c r="G164" s="5" t="s">
        <v>96</v>
      </c>
      <c r="H164" s="5" t="s">
        <v>97</v>
      </c>
      <c r="I164" s="5"/>
      <c r="J164" s="5"/>
      <c r="K164" s="5">
        <v>227</v>
      </c>
      <c r="L164" s="5">
        <v>6</v>
      </c>
      <c r="M164" s="5">
        <v>3</v>
      </c>
      <c r="N164" s="5" t="s">
        <v>2</v>
      </c>
      <c r="O164" s="5">
        <v>2</v>
      </c>
      <c r="P164" s="5">
        <f>ROUND(Source!EP157,O164)</f>
        <v>0</v>
      </c>
      <c r="Q164" s="5"/>
      <c r="R164" s="5"/>
      <c r="S164" s="5"/>
      <c r="T164" s="5"/>
      <c r="U164" s="5"/>
      <c r="V164" s="5"/>
      <c r="W164" s="5">
        <v>0</v>
      </c>
      <c r="X164" s="5">
        <v>1</v>
      </c>
      <c r="Y164" s="5">
        <v>0</v>
      </c>
      <c r="Z164" s="5">
        <v>0</v>
      </c>
      <c r="AA164" s="5">
        <v>1</v>
      </c>
      <c r="AB164" s="5">
        <v>0</v>
      </c>
    </row>
    <row r="165" spans="1:28" x14ac:dyDescent="0.2">
      <c r="A165" s="5">
        <v>50</v>
      </c>
      <c r="B165" s="5">
        <v>0</v>
      </c>
      <c r="C165" s="5">
        <v>0</v>
      </c>
      <c r="D165" s="5">
        <v>1</v>
      </c>
      <c r="E165" s="5">
        <v>228</v>
      </c>
      <c r="F165" s="5">
        <f>ROUND(Source!AY157,O165)</f>
        <v>36342.83</v>
      </c>
      <c r="G165" s="5" t="s">
        <v>98</v>
      </c>
      <c r="H165" s="5" t="s">
        <v>99</v>
      </c>
      <c r="I165" s="5"/>
      <c r="J165" s="5"/>
      <c r="K165" s="5">
        <v>228</v>
      </c>
      <c r="L165" s="5">
        <v>7</v>
      </c>
      <c r="M165" s="5">
        <v>3</v>
      </c>
      <c r="N165" s="5" t="s">
        <v>2</v>
      </c>
      <c r="O165" s="5">
        <v>2</v>
      </c>
      <c r="P165" s="5">
        <f>ROUND(Source!EQ157,O165)</f>
        <v>36342.83</v>
      </c>
      <c r="Q165" s="5"/>
      <c r="R165" s="5"/>
      <c r="S165" s="5"/>
      <c r="T165" s="5"/>
      <c r="U165" s="5"/>
      <c r="V165" s="5"/>
      <c r="W165" s="5">
        <v>36342.83</v>
      </c>
      <c r="X165" s="5">
        <v>1</v>
      </c>
      <c r="Y165" s="5">
        <v>36342.83</v>
      </c>
      <c r="Z165" s="5">
        <v>36342.83</v>
      </c>
      <c r="AA165" s="5">
        <v>1</v>
      </c>
      <c r="AB165" s="5">
        <v>287108</v>
      </c>
    </row>
    <row r="166" spans="1:28" x14ac:dyDescent="0.2">
      <c r="A166" s="5">
        <v>50</v>
      </c>
      <c r="B166" s="5">
        <v>0</v>
      </c>
      <c r="C166" s="5">
        <v>0</v>
      </c>
      <c r="D166" s="5">
        <v>1</v>
      </c>
      <c r="E166" s="5">
        <v>216</v>
      </c>
      <c r="F166" s="5">
        <f>ROUND(Source!AP157,O166)</f>
        <v>0</v>
      </c>
      <c r="G166" s="5" t="s">
        <v>100</v>
      </c>
      <c r="H166" s="5" t="s">
        <v>101</v>
      </c>
      <c r="I166" s="5"/>
      <c r="J166" s="5"/>
      <c r="K166" s="5">
        <v>216</v>
      </c>
      <c r="L166" s="5">
        <v>8</v>
      </c>
      <c r="M166" s="5">
        <v>3</v>
      </c>
      <c r="N166" s="5" t="s">
        <v>2</v>
      </c>
      <c r="O166" s="5">
        <v>2</v>
      </c>
      <c r="P166" s="5">
        <f>ROUND(Source!EH157,O166)</f>
        <v>0</v>
      </c>
      <c r="Q166" s="5"/>
      <c r="R166" s="5"/>
      <c r="S166" s="5"/>
      <c r="T166" s="5"/>
      <c r="U166" s="5"/>
      <c r="V166" s="5"/>
      <c r="W166" s="5">
        <v>0</v>
      </c>
      <c r="X166" s="5">
        <v>1</v>
      </c>
      <c r="Y166" s="5">
        <v>0</v>
      </c>
      <c r="Z166" s="5">
        <v>0</v>
      </c>
      <c r="AA166" s="5">
        <v>1</v>
      </c>
      <c r="AB166" s="5">
        <v>0</v>
      </c>
    </row>
    <row r="167" spans="1:28" x14ac:dyDescent="0.2">
      <c r="A167" s="5">
        <v>50</v>
      </c>
      <c r="B167" s="5">
        <v>0</v>
      </c>
      <c r="C167" s="5">
        <v>0</v>
      </c>
      <c r="D167" s="5">
        <v>1</v>
      </c>
      <c r="E167" s="5">
        <v>223</v>
      </c>
      <c r="F167" s="5">
        <f>ROUND(Source!AQ157,O167)</f>
        <v>0</v>
      </c>
      <c r="G167" s="5" t="s">
        <v>102</v>
      </c>
      <c r="H167" s="5" t="s">
        <v>103</v>
      </c>
      <c r="I167" s="5"/>
      <c r="J167" s="5"/>
      <c r="K167" s="5">
        <v>223</v>
      </c>
      <c r="L167" s="5">
        <v>9</v>
      </c>
      <c r="M167" s="5">
        <v>3</v>
      </c>
      <c r="N167" s="5" t="s">
        <v>2</v>
      </c>
      <c r="O167" s="5">
        <v>2</v>
      </c>
      <c r="P167" s="5">
        <f>ROUND(Source!EI157,O167)</f>
        <v>0</v>
      </c>
      <c r="Q167" s="5"/>
      <c r="R167" s="5"/>
      <c r="S167" s="5"/>
      <c r="T167" s="5"/>
      <c r="U167" s="5"/>
      <c r="V167" s="5"/>
      <c r="W167" s="5">
        <v>0</v>
      </c>
      <c r="X167" s="5">
        <v>1</v>
      </c>
      <c r="Y167" s="5">
        <v>0</v>
      </c>
      <c r="Z167" s="5">
        <v>0</v>
      </c>
      <c r="AA167" s="5">
        <v>1</v>
      </c>
      <c r="AB167" s="5">
        <v>0</v>
      </c>
    </row>
    <row r="168" spans="1:28" x14ac:dyDescent="0.2">
      <c r="A168" s="5">
        <v>50</v>
      </c>
      <c r="B168" s="5">
        <v>0</v>
      </c>
      <c r="C168" s="5">
        <v>0</v>
      </c>
      <c r="D168" s="5">
        <v>1</v>
      </c>
      <c r="E168" s="5">
        <v>229</v>
      </c>
      <c r="F168" s="5">
        <f>ROUND(Source!AZ157,O168)</f>
        <v>0</v>
      </c>
      <c r="G168" s="5" t="s">
        <v>104</v>
      </c>
      <c r="H168" s="5" t="s">
        <v>105</v>
      </c>
      <c r="I168" s="5"/>
      <c r="J168" s="5"/>
      <c r="K168" s="5">
        <v>229</v>
      </c>
      <c r="L168" s="5">
        <v>10</v>
      </c>
      <c r="M168" s="5">
        <v>3</v>
      </c>
      <c r="N168" s="5" t="s">
        <v>2</v>
      </c>
      <c r="O168" s="5">
        <v>2</v>
      </c>
      <c r="P168" s="5">
        <f>ROUND(Source!ER157,O168)</f>
        <v>0</v>
      </c>
      <c r="Q168" s="5"/>
      <c r="R168" s="5"/>
      <c r="S168" s="5"/>
      <c r="T168" s="5"/>
      <c r="U168" s="5"/>
      <c r="V168" s="5"/>
      <c r="W168" s="5">
        <v>0</v>
      </c>
      <c r="X168" s="5">
        <v>1</v>
      </c>
      <c r="Y168" s="5">
        <v>0</v>
      </c>
      <c r="Z168" s="5">
        <v>0</v>
      </c>
      <c r="AA168" s="5">
        <v>1</v>
      </c>
      <c r="AB168" s="5">
        <v>0</v>
      </c>
    </row>
    <row r="169" spans="1:28" x14ac:dyDescent="0.2">
      <c r="A169" s="5">
        <v>50</v>
      </c>
      <c r="B169" s="5">
        <v>0</v>
      </c>
      <c r="C169" s="5">
        <v>0</v>
      </c>
      <c r="D169" s="5">
        <v>1</v>
      </c>
      <c r="E169" s="5">
        <v>203</v>
      </c>
      <c r="F169" s="5">
        <f>ROUND(Source!Q157,O169)</f>
        <v>172.81</v>
      </c>
      <c r="G169" s="5" t="s">
        <v>106</v>
      </c>
      <c r="H169" s="5" t="s">
        <v>107</v>
      </c>
      <c r="I169" s="5"/>
      <c r="J169" s="5"/>
      <c r="K169" s="5">
        <v>203</v>
      </c>
      <c r="L169" s="5">
        <v>11</v>
      </c>
      <c r="M169" s="5">
        <v>3</v>
      </c>
      <c r="N169" s="5" t="s">
        <v>2</v>
      </c>
      <c r="O169" s="5">
        <v>2</v>
      </c>
      <c r="P169" s="5">
        <f>ROUND(Source!DI157,O169)</f>
        <v>172.81</v>
      </c>
      <c r="Q169" s="5"/>
      <c r="R169" s="5"/>
      <c r="S169" s="5"/>
      <c r="T169" s="5"/>
      <c r="U169" s="5"/>
      <c r="V169" s="5"/>
      <c r="W169" s="5">
        <v>172.81</v>
      </c>
      <c r="X169" s="5">
        <v>1</v>
      </c>
      <c r="Y169" s="5">
        <v>172.81</v>
      </c>
      <c r="Z169" s="5">
        <v>172.81</v>
      </c>
      <c r="AA169" s="5">
        <v>1</v>
      </c>
      <c r="AB169" s="5">
        <v>2900</v>
      </c>
    </row>
    <row r="170" spans="1:28" x14ac:dyDescent="0.2">
      <c r="A170" s="5">
        <v>50</v>
      </c>
      <c r="B170" s="5">
        <v>0</v>
      </c>
      <c r="C170" s="5">
        <v>0</v>
      </c>
      <c r="D170" s="5">
        <v>1</v>
      </c>
      <c r="E170" s="5">
        <v>231</v>
      </c>
      <c r="F170" s="5">
        <f>ROUND(Source!BB157,O170)</f>
        <v>0</v>
      </c>
      <c r="G170" s="5" t="s">
        <v>108</v>
      </c>
      <c r="H170" s="5" t="s">
        <v>109</v>
      </c>
      <c r="I170" s="5"/>
      <c r="J170" s="5"/>
      <c r="K170" s="5">
        <v>231</v>
      </c>
      <c r="L170" s="5">
        <v>12</v>
      </c>
      <c r="M170" s="5">
        <v>3</v>
      </c>
      <c r="N170" s="5" t="s">
        <v>2</v>
      </c>
      <c r="O170" s="5">
        <v>2</v>
      </c>
      <c r="P170" s="5">
        <f>ROUND(Source!ET157,O170)</f>
        <v>0</v>
      </c>
      <c r="Q170" s="5"/>
      <c r="R170" s="5"/>
      <c r="S170" s="5"/>
      <c r="T170" s="5"/>
      <c r="U170" s="5"/>
      <c r="V170" s="5"/>
      <c r="W170" s="5">
        <v>0</v>
      </c>
      <c r="X170" s="5">
        <v>1</v>
      </c>
      <c r="Y170" s="5">
        <v>0</v>
      </c>
      <c r="Z170" s="5">
        <v>0</v>
      </c>
      <c r="AA170" s="5">
        <v>1</v>
      </c>
      <c r="AB170" s="5">
        <v>0</v>
      </c>
    </row>
    <row r="171" spans="1:28" x14ac:dyDescent="0.2">
      <c r="A171" s="5">
        <v>50</v>
      </c>
      <c r="B171" s="5">
        <v>0</v>
      </c>
      <c r="C171" s="5">
        <v>0</v>
      </c>
      <c r="D171" s="5">
        <v>1</v>
      </c>
      <c r="E171" s="5">
        <v>204</v>
      </c>
      <c r="F171" s="5">
        <f>ROUND(Source!R157,O171)</f>
        <v>58.02</v>
      </c>
      <c r="G171" s="5" t="s">
        <v>110</v>
      </c>
      <c r="H171" s="5" t="s">
        <v>111</v>
      </c>
      <c r="I171" s="5"/>
      <c r="J171" s="5"/>
      <c r="K171" s="5">
        <v>204</v>
      </c>
      <c r="L171" s="5">
        <v>13</v>
      </c>
      <c r="M171" s="5">
        <v>3</v>
      </c>
      <c r="N171" s="5" t="s">
        <v>2</v>
      </c>
      <c r="O171" s="5">
        <v>2</v>
      </c>
      <c r="P171" s="5">
        <f>ROUND(Source!DJ157,O171)</f>
        <v>58.02</v>
      </c>
      <c r="Q171" s="5"/>
      <c r="R171" s="5"/>
      <c r="S171" s="5"/>
      <c r="T171" s="5"/>
      <c r="U171" s="5"/>
      <c r="V171" s="5"/>
      <c r="W171" s="5">
        <v>58.019999999999996</v>
      </c>
      <c r="X171" s="5">
        <v>1</v>
      </c>
      <c r="Y171" s="5">
        <v>58.019999999999996</v>
      </c>
      <c r="Z171" s="5">
        <v>58.019999999999996</v>
      </c>
      <c r="AA171" s="5">
        <v>1</v>
      </c>
      <c r="AB171" s="5">
        <v>3457</v>
      </c>
    </row>
    <row r="172" spans="1:28" x14ac:dyDescent="0.2">
      <c r="A172" s="5">
        <v>50</v>
      </c>
      <c r="B172" s="5">
        <v>0</v>
      </c>
      <c r="C172" s="5">
        <v>0</v>
      </c>
      <c r="D172" s="5">
        <v>1</v>
      </c>
      <c r="E172" s="5">
        <v>205</v>
      </c>
      <c r="F172" s="5">
        <f>ROUND(Source!S157,O172)</f>
        <v>3425.32</v>
      </c>
      <c r="G172" s="5" t="s">
        <v>112</v>
      </c>
      <c r="H172" s="5" t="s">
        <v>113</v>
      </c>
      <c r="I172" s="5"/>
      <c r="J172" s="5"/>
      <c r="K172" s="5">
        <v>205</v>
      </c>
      <c r="L172" s="5">
        <v>14</v>
      </c>
      <c r="M172" s="5">
        <v>3</v>
      </c>
      <c r="N172" s="5" t="s">
        <v>2</v>
      </c>
      <c r="O172" s="5">
        <v>2</v>
      </c>
      <c r="P172" s="5">
        <f>ROUND(Source!DK157,O172)</f>
        <v>3425.32</v>
      </c>
      <c r="Q172" s="5"/>
      <c r="R172" s="5"/>
      <c r="S172" s="5"/>
      <c r="T172" s="5"/>
      <c r="U172" s="5"/>
      <c r="V172" s="5"/>
      <c r="W172" s="5">
        <v>3425.32</v>
      </c>
      <c r="X172" s="5">
        <v>1</v>
      </c>
      <c r="Y172" s="5">
        <v>3425.32</v>
      </c>
      <c r="Z172" s="5">
        <v>3425.32</v>
      </c>
      <c r="AA172" s="5">
        <v>1</v>
      </c>
      <c r="AB172" s="5">
        <v>204080</v>
      </c>
    </row>
    <row r="173" spans="1:28" x14ac:dyDescent="0.2">
      <c r="A173" s="5">
        <v>50</v>
      </c>
      <c r="B173" s="5">
        <v>0</v>
      </c>
      <c r="C173" s="5">
        <v>0</v>
      </c>
      <c r="D173" s="5">
        <v>1</v>
      </c>
      <c r="E173" s="5">
        <v>232</v>
      </c>
      <c r="F173" s="5">
        <f>ROUND(Source!BC157,O173)</f>
        <v>0</v>
      </c>
      <c r="G173" s="5" t="s">
        <v>114</v>
      </c>
      <c r="H173" s="5" t="s">
        <v>115</v>
      </c>
      <c r="I173" s="5"/>
      <c r="J173" s="5"/>
      <c r="K173" s="5">
        <v>232</v>
      </c>
      <c r="L173" s="5">
        <v>15</v>
      </c>
      <c r="M173" s="5">
        <v>3</v>
      </c>
      <c r="N173" s="5" t="s">
        <v>2</v>
      </c>
      <c r="O173" s="5">
        <v>2</v>
      </c>
      <c r="P173" s="5">
        <f>ROUND(Source!EU157,O173)</f>
        <v>0</v>
      </c>
      <c r="Q173" s="5"/>
      <c r="R173" s="5"/>
      <c r="S173" s="5"/>
      <c r="T173" s="5"/>
      <c r="U173" s="5"/>
      <c r="V173" s="5"/>
      <c r="W173" s="5">
        <v>0</v>
      </c>
      <c r="X173" s="5">
        <v>1</v>
      </c>
      <c r="Y173" s="5">
        <v>0</v>
      </c>
      <c r="Z173" s="5">
        <v>0</v>
      </c>
      <c r="AA173" s="5">
        <v>1</v>
      </c>
      <c r="AB173" s="5">
        <v>0</v>
      </c>
    </row>
    <row r="174" spans="1:28" x14ac:dyDescent="0.2">
      <c r="A174" s="5">
        <v>50</v>
      </c>
      <c r="B174" s="5">
        <v>0</v>
      </c>
      <c r="C174" s="5">
        <v>0</v>
      </c>
      <c r="D174" s="5">
        <v>1</v>
      </c>
      <c r="E174" s="5">
        <v>214</v>
      </c>
      <c r="F174" s="5">
        <f>ROUND(Source!AS157,O174)</f>
        <v>45136.74</v>
      </c>
      <c r="G174" s="5" t="s">
        <v>116</v>
      </c>
      <c r="H174" s="5" t="s">
        <v>117</v>
      </c>
      <c r="I174" s="5"/>
      <c r="J174" s="5"/>
      <c r="K174" s="5">
        <v>214</v>
      </c>
      <c r="L174" s="5">
        <v>16</v>
      </c>
      <c r="M174" s="5">
        <v>3</v>
      </c>
      <c r="N174" s="5" t="s">
        <v>2</v>
      </c>
      <c r="O174" s="5">
        <v>2</v>
      </c>
      <c r="P174" s="5">
        <f>ROUND(Source!EK157,O174)</f>
        <v>45136.74</v>
      </c>
      <c r="Q174" s="5"/>
      <c r="R174" s="5"/>
      <c r="S174" s="5"/>
      <c r="T174" s="5"/>
      <c r="U174" s="5"/>
      <c r="V174" s="5"/>
      <c r="W174" s="5">
        <v>45136.74</v>
      </c>
      <c r="X174" s="5">
        <v>1</v>
      </c>
      <c r="Y174" s="5">
        <v>45136.74</v>
      </c>
      <c r="Z174" s="5">
        <v>45136.74</v>
      </c>
      <c r="AA174" s="5">
        <v>1</v>
      </c>
      <c r="AB174" s="5">
        <v>803652</v>
      </c>
    </row>
    <row r="175" spans="1:28" x14ac:dyDescent="0.2">
      <c r="A175" s="5">
        <v>50</v>
      </c>
      <c r="B175" s="5">
        <v>0</v>
      </c>
      <c r="C175" s="5">
        <v>0</v>
      </c>
      <c r="D175" s="5">
        <v>1</v>
      </c>
      <c r="E175" s="5">
        <v>215</v>
      </c>
      <c r="F175" s="5">
        <f>ROUND(Source!AT157,O175)</f>
        <v>0</v>
      </c>
      <c r="G175" s="5" t="s">
        <v>118</v>
      </c>
      <c r="H175" s="5" t="s">
        <v>119</v>
      </c>
      <c r="I175" s="5"/>
      <c r="J175" s="5"/>
      <c r="K175" s="5">
        <v>215</v>
      </c>
      <c r="L175" s="5">
        <v>17</v>
      </c>
      <c r="M175" s="5">
        <v>3</v>
      </c>
      <c r="N175" s="5" t="s">
        <v>2</v>
      </c>
      <c r="O175" s="5">
        <v>2</v>
      </c>
      <c r="P175" s="5">
        <f>ROUND(Source!EL157,O175)</f>
        <v>0</v>
      </c>
      <c r="Q175" s="5"/>
      <c r="R175" s="5"/>
      <c r="S175" s="5"/>
      <c r="T175" s="5"/>
      <c r="U175" s="5"/>
      <c r="V175" s="5"/>
      <c r="W175" s="5">
        <v>0</v>
      </c>
      <c r="X175" s="5">
        <v>1</v>
      </c>
      <c r="Y175" s="5">
        <v>0</v>
      </c>
      <c r="Z175" s="5">
        <v>0</v>
      </c>
      <c r="AA175" s="5">
        <v>1</v>
      </c>
      <c r="AB175" s="5">
        <v>0</v>
      </c>
    </row>
    <row r="176" spans="1:28" x14ac:dyDescent="0.2">
      <c r="A176" s="5">
        <v>50</v>
      </c>
      <c r="B176" s="5">
        <v>0</v>
      </c>
      <c r="C176" s="5">
        <v>0</v>
      </c>
      <c r="D176" s="5">
        <v>1</v>
      </c>
      <c r="E176" s="5">
        <v>217</v>
      </c>
      <c r="F176" s="5">
        <f>ROUND(Source!AU157,O176)</f>
        <v>0</v>
      </c>
      <c r="G176" s="5" t="s">
        <v>120</v>
      </c>
      <c r="H176" s="5" t="s">
        <v>121</v>
      </c>
      <c r="I176" s="5"/>
      <c r="J176" s="5"/>
      <c r="K176" s="5">
        <v>217</v>
      </c>
      <c r="L176" s="5">
        <v>18</v>
      </c>
      <c r="M176" s="5">
        <v>3</v>
      </c>
      <c r="N176" s="5" t="s">
        <v>2</v>
      </c>
      <c r="O176" s="5">
        <v>2</v>
      </c>
      <c r="P176" s="5">
        <f>ROUND(Source!EM157,O176)</f>
        <v>0</v>
      </c>
      <c r="Q176" s="5"/>
      <c r="R176" s="5"/>
      <c r="S176" s="5"/>
      <c r="T176" s="5"/>
      <c r="U176" s="5"/>
      <c r="V176" s="5"/>
      <c r="W176" s="5">
        <v>0</v>
      </c>
      <c r="X176" s="5">
        <v>1</v>
      </c>
      <c r="Y176" s="5">
        <v>0</v>
      </c>
      <c r="Z176" s="5">
        <v>0</v>
      </c>
      <c r="AA176" s="5">
        <v>1</v>
      </c>
      <c r="AB176" s="5">
        <v>0</v>
      </c>
    </row>
    <row r="177" spans="1:206" x14ac:dyDescent="0.2">
      <c r="A177" s="5">
        <v>50</v>
      </c>
      <c r="B177" s="5">
        <v>0</v>
      </c>
      <c r="C177" s="5">
        <v>0</v>
      </c>
      <c r="D177" s="5">
        <v>1</v>
      </c>
      <c r="E177" s="5">
        <v>230</v>
      </c>
      <c r="F177" s="5">
        <f>ROUND(Source!BA157,O177)</f>
        <v>0</v>
      </c>
      <c r="G177" s="5" t="s">
        <v>122</v>
      </c>
      <c r="H177" s="5" t="s">
        <v>123</v>
      </c>
      <c r="I177" s="5"/>
      <c r="J177" s="5"/>
      <c r="K177" s="5">
        <v>230</v>
      </c>
      <c r="L177" s="5">
        <v>19</v>
      </c>
      <c r="M177" s="5">
        <v>3</v>
      </c>
      <c r="N177" s="5" t="s">
        <v>2</v>
      </c>
      <c r="O177" s="5">
        <v>2</v>
      </c>
      <c r="P177" s="5">
        <f>ROUND(Source!ES157,O177)</f>
        <v>0</v>
      </c>
      <c r="Q177" s="5"/>
      <c r="R177" s="5"/>
      <c r="S177" s="5"/>
      <c r="T177" s="5"/>
      <c r="U177" s="5"/>
      <c r="V177" s="5"/>
      <c r="W177" s="5">
        <v>0</v>
      </c>
      <c r="X177" s="5">
        <v>1</v>
      </c>
      <c r="Y177" s="5">
        <v>0</v>
      </c>
      <c r="Z177" s="5">
        <v>0</v>
      </c>
      <c r="AA177" s="5">
        <v>1</v>
      </c>
      <c r="AB177" s="5">
        <v>0</v>
      </c>
    </row>
    <row r="178" spans="1:206" x14ac:dyDescent="0.2">
      <c r="A178" s="5">
        <v>50</v>
      </c>
      <c r="B178" s="5">
        <v>0</v>
      </c>
      <c r="C178" s="5">
        <v>0</v>
      </c>
      <c r="D178" s="5">
        <v>1</v>
      </c>
      <c r="E178" s="5">
        <v>206</v>
      </c>
      <c r="F178" s="5">
        <f>ROUND(Source!T157,O178)</f>
        <v>0</v>
      </c>
      <c r="G178" s="5" t="s">
        <v>124</v>
      </c>
      <c r="H178" s="5" t="s">
        <v>125</v>
      </c>
      <c r="I178" s="5"/>
      <c r="J178" s="5"/>
      <c r="K178" s="5">
        <v>206</v>
      </c>
      <c r="L178" s="5">
        <v>20</v>
      </c>
      <c r="M178" s="5">
        <v>3</v>
      </c>
      <c r="N178" s="5" t="s">
        <v>2</v>
      </c>
      <c r="O178" s="5">
        <v>2</v>
      </c>
      <c r="P178" s="5">
        <f>ROUND(Source!DL157,O178)</f>
        <v>0</v>
      </c>
      <c r="Q178" s="5"/>
      <c r="R178" s="5"/>
      <c r="S178" s="5"/>
      <c r="T178" s="5"/>
      <c r="U178" s="5"/>
      <c r="V178" s="5"/>
      <c r="W178" s="5">
        <v>0</v>
      </c>
      <c r="X178" s="5">
        <v>1</v>
      </c>
      <c r="Y178" s="5">
        <v>0</v>
      </c>
      <c r="Z178" s="5">
        <v>0</v>
      </c>
      <c r="AA178" s="5">
        <v>1</v>
      </c>
      <c r="AB178" s="5">
        <v>0</v>
      </c>
    </row>
    <row r="179" spans="1:206" x14ac:dyDescent="0.2">
      <c r="A179" s="5">
        <v>50</v>
      </c>
      <c r="B179" s="5">
        <v>0</v>
      </c>
      <c r="C179" s="5">
        <v>0</v>
      </c>
      <c r="D179" s="5">
        <v>1</v>
      </c>
      <c r="E179" s="5">
        <v>207</v>
      </c>
      <c r="F179" s="5">
        <f>Source!U157</f>
        <v>375.42893099999998</v>
      </c>
      <c r="G179" s="5" t="s">
        <v>126</v>
      </c>
      <c r="H179" s="5" t="s">
        <v>127</v>
      </c>
      <c r="I179" s="5"/>
      <c r="J179" s="5"/>
      <c r="K179" s="5">
        <v>207</v>
      </c>
      <c r="L179" s="5">
        <v>21</v>
      </c>
      <c r="M179" s="5">
        <v>3</v>
      </c>
      <c r="N179" s="5" t="s">
        <v>2</v>
      </c>
      <c r="O179" s="5">
        <v>-1</v>
      </c>
      <c r="P179" s="5">
        <f>Source!DM157</f>
        <v>375.42893099999998</v>
      </c>
      <c r="Q179" s="5"/>
      <c r="R179" s="5"/>
      <c r="S179" s="5"/>
      <c r="T179" s="5"/>
      <c r="U179" s="5"/>
      <c r="V179" s="5"/>
      <c r="W179" s="5">
        <v>375.42893099999998</v>
      </c>
      <c r="X179" s="5">
        <v>1</v>
      </c>
      <c r="Y179" s="5">
        <v>375.42893099999998</v>
      </c>
      <c r="Z179" s="5">
        <v>375.42893099999998</v>
      </c>
      <c r="AA179" s="5">
        <v>1</v>
      </c>
      <c r="AB179" s="5">
        <v>375.42893099999998</v>
      </c>
    </row>
    <row r="180" spans="1:206" x14ac:dyDescent="0.2">
      <c r="A180" s="5">
        <v>50</v>
      </c>
      <c r="B180" s="5">
        <v>0</v>
      </c>
      <c r="C180" s="5">
        <v>0</v>
      </c>
      <c r="D180" s="5">
        <v>1</v>
      </c>
      <c r="E180" s="5">
        <v>208</v>
      </c>
      <c r="F180" s="5">
        <f>Source!V157</f>
        <v>4.4347507499999992</v>
      </c>
      <c r="G180" s="5" t="s">
        <v>128</v>
      </c>
      <c r="H180" s="5" t="s">
        <v>129</v>
      </c>
      <c r="I180" s="5"/>
      <c r="J180" s="5"/>
      <c r="K180" s="5">
        <v>208</v>
      </c>
      <c r="L180" s="5">
        <v>22</v>
      </c>
      <c r="M180" s="5">
        <v>3</v>
      </c>
      <c r="N180" s="5" t="s">
        <v>2</v>
      </c>
      <c r="O180" s="5">
        <v>-1</v>
      </c>
      <c r="P180" s="5">
        <f>Source!DN157</f>
        <v>4.4347507499999992</v>
      </c>
      <c r="Q180" s="5"/>
      <c r="R180" s="5"/>
      <c r="S180" s="5"/>
      <c r="T180" s="5"/>
      <c r="U180" s="5"/>
      <c r="V180" s="5"/>
      <c r="W180" s="5">
        <v>4.4347507999999998</v>
      </c>
      <c r="X180" s="5">
        <v>1</v>
      </c>
      <c r="Y180" s="5">
        <v>4.4347507999999998</v>
      </c>
      <c r="Z180" s="5">
        <v>4.4347507999999998</v>
      </c>
      <c r="AA180" s="5">
        <v>1</v>
      </c>
      <c r="AB180" s="5">
        <v>4.4347507999999998</v>
      </c>
    </row>
    <row r="181" spans="1:206" x14ac:dyDescent="0.2">
      <c r="A181" s="5">
        <v>50</v>
      </c>
      <c r="B181" s="5">
        <v>0</v>
      </c>
      <c r="C181" s="5">
        <v>0</v>
      </c>
      <c r="D181" s="5">
        <v>1</v>
      </c>
      <c r="E181" s="5">
        <v>209</v>
      </c>
      <c r="F181" s="5">
        <f>ROUND(Source!W157,O181)</f>
        <v>0</v>
      </c>
      <c r="G181" s="5" t="s">
        <v>130</v>
      </c>
      <c r="H181" s="5" t="s">
        <v>131</v>
      </c>
      <c r="I181" s="5"/>
      <c r="J181" s="5"/>
      <c r="K181" s="5">
        <v>209</v>
      </c>
      <c r="L181" s="5">
        <v>23</v>
      </c>
      <c r="M181" s="5">
        <v>3</v>
      </c>
      <c r="N181" s="5" t="s">
        <v>2</v>
      </c>
      <c r="O181" s="5">
        <v>2</v>
      </c>
      <c r="P181" s="5">
        <f>ROUND(Source!DO157,O181)</f>
        <v>0</v>
      </c>
      <c r="Q181" s="5"/>
      <c r="R181" s="5"/>
      <c r="S181" s="5"/>
      <c r="T181" s="5"/>
      <c r="U181" s="5"/>
      <c r="V181" s="5"/>
      <c r="W181" s="5">
        <v>0</v>
      </c>
      <c r="X181" s="5">
        <v>1</v>
      </c>
      <c r="Y181" s="5">
        <v>0</v>
      </c>
      <c r="Z181" s="5">
        <v>0</v>
      </c>
      <c r="AA181" s="5">
        <v>1</v>
      </c>
      <c r="AB181" s="5">
        <v>0</v>
      </c>
    </row>
    <row r="182" spans="1:206" x14ac:dyDescent="0.2">
      <c r="A182" s="5">
        <v>50</v>
      </c>
      <c r="B182" s="5">
        <v>0</v>
      </c>
      <c r="C182" s="5">
        <v>0</v>
      </c>
      <c r="D182" s="5">
        <v>1</v>
      </c>
      <c r="E182" s="5">
        <v>233</v>
      </c>
      <c r="F182" s="5">
        <f>ROUND(Source!BD157,O182)</f>
        <v>0</v>
      </c>
      <c r="G182" s="5" t="s">
        <v>132</v>
      </c>
      <c r="H182" s="5" t="s">
        <v>133</v>
      </c>
      <c r="I182" s="5"/>
      <c r="J182" s="5"/>
      <c r="K182" s="5">
        <v>233</v>
      </c>
      <c r="L182" s="5">
        <v>24</v>
      </c>
      <c r="M182" s="5">
        <v>3</v>
      </c>
      <c r="N182" s="5" t="s">
        <v>2</v>
      </c>
      <c r="O182" s="5">
        <v>2</v>
      </c>
      <c r="P182" s="5">
        <f>ROUND(Source!EV157,O182)</f>
        <v>0</v>
      </c>
      <c r="Q182" s="5"/>
      <c r="R182" s="5"/>
      <c r="S182" s="5"/>
      <c r="T182" s="5"/>
      <c r="U182" s="5"/>
      <c r="V182" s="5"/>
      <c r="W182" s="5">
        <v>0</v>
      </c>
      <c r="X182" s="5">
        <v>1</v>
      </c>
      <c r="Y182" s="5">
        <v>0</v>
      </c>
      <c r="Z182" s="5">
        <v>0</v>
      </c>
      <c r="AA182" s="5">
        <v>1</v>
      </c>
      <c r="AB182" s="5">
        <v>0</v>
      </c>
    </row>
    <row r="183" spans="1:206" x14ac:dyDescent="0.2">
      <c r="A183" s="5">
        <v>50</v>
      </c>
      <c r="B183" s="5">
        <v>0</v>
      </c>
      <c r="C183" s="5">
        <v>0</v>
      </c>
      <c r="D183" s="5">
        <v>1</v>
      </c>
      <c r="E183" s="5">
        <v>210</v>
      </c>
      <c r="F183" s="5">
        <f>ROUND(Source!X157,O183)</f>
        <v>3477.74</v>
      </c>
      <c r="G183" s="5" t="s">
        <v>134</v>
      </c>
      <c r="H183" s="5" t="s">
        <v>135</v>
      </c>
      <c r="I183" s="5"/>
      <c r="J183" s="5"/>
      <c r="K183" s="5">
        <v>210</v>
      </c>
      <c r="L183" s="5">
        <v>25</v>
      </c>
      <c r="M183" s="5">
        <v>3</v>
      </c>
      <c r="N183" s="5" t="s">
        <v>2</v>
      </c>
      <c r="O183" s="5">
        <v>2</v>
      </c>
      <c r="P183" s="5">
        <f>ROUND(Source!DP157,O183)</f>
        <v>3477.74</v>
      </c>
      <c r="Q183" s="5"/>
      <c r="R183" s="5"/>
      <c r="S183" s="5"/>
      <c r="T183" s="5"/>
      <c r="U183" s="5"/>
      <c r="V183" s="5"/>
      <c r="W183" s="5">
        <v>3477.74</v>
      </c>
      <c r="X183" s="5">
        <v>1</v>
      </c>
      <c r="Y183" s="5">
        <v>3477.74</v>
      </c>
      <c r="Z183" s="5">
        <v>3477.74</v>
      </c>
      <c r="AA183" s="5">
        <v>1</v>
      </c>
      <c r="AB183" s="5">
        <v>207204</v>
      </c>
    </row>
    <row r="184" spans="1:206" x14ac:dyDescent="0.2">
      <c r="A184" s="5">
        <v>50</v>
      </c>
      <c r="B184" s="5">
        <v>0</v>
      </c>
      <c r="C184" s="5">
        <v>0</v>
      </c>
      <c r="D184" s="5">
        <v>1</v>
      </c>
      <c r="E184" s="5">
        <v>211</v>
      </c>
      <c r="F184" s="5">
        <f>ROUND(Source!Y157,O184)</f>
        <v>1718.04</v>
      </c>
      <c r="G184" s="5" t="s">
        <v>136</v>
      </c>
      <c r="H184" s="5" t="s">
        <v>137</v>
      </c>
      <c r="I184" s="5"/>
      <c r="J184" s="5"/>
      <c r="K184" s="5">
        <v>211</v>
      </c>
      <c r="L184" s="5">
        <v>26</v>
      </c>
      <c r="M184" s="5">
        <v>3</v>
      </c>
      <c r="N184" s="5" t="s">
        <v>2</v>
      </c>
      <c r="O184" s="5">
        <v>2</v>
      </c>
      <c r="P184" s="5">
        <f>ROUND(Source!DQ157,O184)</f>
        <v>1718.04</v>
      </c>
      <c r="Q184" s="5"/>
      <c r="R184" s="5"/>
      <c r="S184" s="5"/>
      <c r="T184" s="5"/>
      <c r="U184" s="5"/>
      <c r="V184" s="5"/>
      <c r="W184" s="5">
        <v>1718.04</v>
      </c>
      <c r="X184" s="5">
        <v>1</v>
      </c>
      <c r="Y184" s="5">
        <v>1718.04</v>
      </c>
      <c r="Z184" s="5">
        <v>1718.04</v>
      </c>
      <c r="AA184" s="5">
        <v>1</v>
      </c>
      <c r="AB184" s="5">
        <v>102360</v>
      </c>
    </row>
    <row r="185" spans="1:206" x14ac:dyDescent="0.2">
      <c r="A185" s="5">
        <v>50</v>
      </c>
      <c r="B185" s="5">
        <v>0</v>
      </c>
      <c r="C185" s="5">
        <v>0</v>
      </c>
      <c r="D185" s="5">
        <v>1</v>
      </c>
      <c r="E185" s="5">
        <v>224</v>
      </c>
      <c r="F185" s="5">
        <f>ROUND(Source!AR157,O185)</f>
        <v>45136.74</v>
      </c>
      <c r="G185" s="5" t="s">
        <v>138</v>
      </c>
      <c r="H185" s="5" t="s">
        <v>139</v>
      </c>
      <c r="I185" s="5"/>
      <c r="J185" s="5"/>
      <c r="K185" s="5">
        <v>224</v>
      </c>
      <c r="L185" s="5">
        <v>27</v>
      </c>
      <c r="M185" s="5">
        <v>3</v>
      </c>
      <c r="N185" s="5" t="s">
        <v>2</v>
      </c>
      <c r="O185" s="5">
        <v>2</v>
      </c>
      <c r="P185" s="5">
        <f>ROUND(Source!EJ157,O185)</f>
        <v>45136.74</v>
      </c>
      <c r="Q185" s="5"/>
      <c r="R185" s="5"/>
      <c r="S185" s="5"/>
      <c r="T185" s="5"/>
      <c r="U185" s="5"/>
      <c r="V185" s="5"/>
      <c r="W185" s="5">
        <v>45136.74</v>
      </c>
      <c r="X185" s="5">
        <v>1</v>
      </c>
      <c r="Y185" s="5">
        <v>45136.74</v>
      </c>
      <c r="Z185" s="5">
        <v>45136.74</v>
      </c>
      <c r="AA185" s="5">
        <v>1</v>
      </c>
      <c r="AB185" s="5">
        <v>803652</v>
      </c>
    </row>
    <row r="187" spans="1:206" x14ac:dyDescent="0.2">
      <c r="A187" s="3">
        <v>51</v>
      </c>
      <c r="B187" s="3">
        <f>B20</f>
        <v>1</v>
      </c>
      <c r="C187" s="3">
        <f>A20</f>
        <v>3</v>
      </c>
      <c r="D187" s="3">
        <f>ROW(A20)</f>
        <v>20</v>
      </c>
      <c r="E187" s="3"/>
      <c r="F187" s="3" t="str">
        <f>IF(F20&lt;&gt;"",F20,"")</f>
        <v/>
      </c>
      <c r="G187" s="3" t="str">
        <f>IF(G20&lt;&gt;"",G20,"")</f>
        <v>Отделочные работы</v>
      </c>
      <c r="H187" s="3">
        <v>0</v>
      </c>
      <c r="I187" s="3"/>
      <c r="J187" s="3"/>
      <c r="K187" s="3"/>
      <c r="L187" s="3"/>
      <c r="M187" s="3"/>
      <c r="N187" s="3"/>
      <c r="O187" s="3">
        <f t="shared" ref="O187:T187" si="213">ROUND(O55+O108+O157+AB187,2)</f>
        <v>719174.69</v>
      </c>
      <c r="P187" s="3">
        <f t="shared" si="213"/>
        <v>605286.04</v>
      </c>
      <c r="Q187" s="3">
        <f t="shared" si="213"/>
        <v>14759.6</v>
      </c>
      <c r="R187" s="3">
        <f t="shared" si="213"/>
        <v>6023.24</v>
      </c>
      <c r="S187" s="3">
        <f t="shared" si="213"/>
        <v>99129.05</v>
      </c>
      <c r="T187" s="3">
        <f t="shared" si="213"/>
        <v>0</v>
      </c>
      <c r="U187" s="3">
        <f>U55+U108+U157+AH187</f>
        <v>10650.186167000002</v>
      </c>
      <c r="V187" s="3">
        <f>V55+V108+V157+AI187</f>
        <v>561.27225914999997</v>
      </c>
      <c r="W187" s="3">
        <f>ROUND(W55+W108+W157+AJ187,2)</f>
        <v>0</v>
      </c>
      <c r="X187" s="3">
        <f>ROUND(X55+X108+X157+AK187,2)</f>
        <v>104175.48</v>
      </c>
      <c r="Y187" s="3">
        <f>ROUND(Y55+Y108+Y157+AL187,2)</f>
        <v>54292.7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>
        <f t="shared" ref="AO187:BD187" si="214">ROUND(AO55+AO108+AO157+BX187,2)</f>
        <v>0</v>
      </c>
      <c r="AP187" s="3">
        <f t="shared" si="214"/>
        <v>0</v>
      </c>
      <c r="AQ187" s="3">
        <f t="shared" si="214"/>
        <v>0</v>
      </c>
      <c r="AR187" s="3">
        <f t="shared" si="214"/>
        <v>877642.87</v>
      </c>
      <c r="AS187" s="3">
        <f t="shared" si="214"/>
        <v>877642.87</v>
      </c>
      <c r="AT187" s="3">
        <f t="shared" si="214"/>
        <v>0</v>
      </c>
      <c r="AU187" s="3">
        <f t="shared" si="214"/>
        <v>0</v>
      </c>
      <c r="AV187" s="3">
        <f t="shared" si="214"/>
        <v>605286.04</v>
      </c>
      <c r="AW187" s="3">
        <f t="shared" si="214"/>
        <v>605286.04</v>
      </c>
      <c r="AX187" s="3">
        <f t="shared" si="214"/>
        <v>0</v>
      </c>
      <c r="AY187" s="3">
        <f t="shared" si="214"/>
        <v>605286.04</v>
      </c>
      <c r="AZ187" s="3">
        <f t="shared" si="214"/>
        <v>0</v>
      </c>
      <c r="BA187" s="3">
        <f t="shared" si="214"/>
        <v>0</v>
      </c>
      <c r="BB187" s="3">
        <f t="shared" si="214"/>
        <v>0</v>
      </c>
      <c r="BC187" s="3">
        <f t="shared" si="214"/>
        <v>0</v>
      </c>
      <c r="BD187" s="3">
        <f t="shared" si="214"/>
        <v>0</v>
      </c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4">
        <f t="shared" ref="DG187:DL187" si="215">ROUND(DG55+DG108+DG157+DT187,2)</f>
        <v>719174.69</v>
      </c>
      <c r="DH187" s="4">
        <f t="shared" si="215"/>
        <v>605286.04</v>
      </c>
      <c r="DI187" s="4">
        <f t="shared" si="215"/>
        <v>14759.6</v>
      </c>
      <c r="DJ187" s="4">
        <f t="shared" si="215"/>
        <v>6023.24</v>
      </c>
      <c r="DK187" s="4">
        <f t="shared" si="215"/>
        <v>99129.05</v>
      </c>
      <c r="DL187" s="4">
        <f t="shared" si="215"/>
        <v>0</v>
      </c>
      <c r="DM187" s="4">
        <f>DM55+DM108+DM157+DZ187</f>
        <v>10650.186167000002</v>
      </c>
      <c r="DN187" s="4">
        <f>DN55+DN108+DN157+EA187</f>
        <v>561.27225914999997</v>
      </c>
      <c r="DO187" s="4">
        <f>ROUND(DO55+DO108+DO157+EB187,2)</f>
        <v>0</v>
      </c>
      <c r="DP187" s="4">
        <f>ROUND(DP55+DP108+DP157+EC187,2)</f>
        <v>104175.48</v>
      </c>
      <c r="DQ187" s="4">
        <f>ROUND(DQ55+DQ108+DQ157+ED187,2)</f>
        <v>54338.58</v>
      </c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>
        <f t="shared" ref="EG187:EV187" si="216">ROUND(EG55+EG108+EG157+FP187,2)</f>
        <v>0</v>
      </c>
      <c r="EH187" s="4">
        <f t="shared" si="216"/>
        <v>0</v>
      </c>
      <c r="EI187" s="4">
        <f t="shared" si="216"/>
        <v>0</v>
      </c>
      <c r="EJ187" s="4">
        <f t="shared" si="216"/>
        <v>877688.75</v>
      </c>
      <c r="EK187" s="4">
        <f t="shared" si="216"/>
        <v>877688.75</v>
      </c>
      <c r="EL187" s="4">
        <f t="shared" si="216"/>
        <v>0</v>
      </c>
      <c r="EM187" s="4">
        <f t="shared" si="216"/>
        <v>0</v>
      </c>
      <c r="EN187" s="4">
        <f t="shared" si="216"/>
        <v>605286.04</v>
      </c>
      <c r="EO187" s="4">
        <f t="shared" si="216"/>
        <v>605286.04</v>
      </c>
      <c r="EP187" s="4">
        <f t="shared" si="216"/>
        <v>0</v>
      </c>
      <c r="EQ187" s="4">
        <f t="shared" si="216"/>
        <v>605286.04</v>
      </c>
      <c r="ER187" s="4">
        <f t="shared" si="216"/>
        <v>0</v>
      </c>
      <c r="ES187" s="4">
        <f t="shared" si="216"/>
        <v>0</v>
      </c>
      <c r="ET187" s="4">
        <f t="shared" si="216"/>
        <v>0</v>
      </c>
      <c r="EU187" s="4">
        <f t="shared" si="216"/>
        <v>0</v>
      </c>
      <c r="EV187" s="4">
        <f t="shared" si="216"/>
        <v>0</v>
      </c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>
        <v>0</v>
      </c>
    </row>
    <row r="189" spans="1:206" x14ac:dyDescent="0.2">
      <c r="A189" s="5">
        <v>50</v>
      </c>
      <c r="B189" s="5">
        <v>0</v>
      </c>
      <c r="C189" s="5">
        <v>0</v>
      </c>
      <c r="D189" s="5">
        <v>1</v>
      </c>
      <c r="E189" s="5">
        <v>201</v>
      </c>
      <c r="F189" s="5">
        <f>ROUND(Source!O187,O189)</f>
        <v>719174.69</v>
      </c>
      <c r="G189" s="5" t="s">
        <v>86</v>
      </c>
      <c r="H189" s="5" t="s">
        <v>87</v>
      </c>
      <c r="I189" s="5"/>
      <c r="J189" s="5"/>
      <c r="K189" s="5">
        <v>201</v>
      </c>
      <c r="L189" s="5">
        <v>1</v>
      </c>
      <c r="M189" s="5">
        <v>3</v>
      </c>
      <c r="N189" s="5" t="s">
        <v>2</v>
      </c>
      <c r="O189" s="5">
        <v>2</v>
      </c>
      <c r="P189" s="5">
        <f>ROUND(Source!DG187,O189)</f>
        <v>719174.69</v>
      </c>
      <c r="Q189" s="5"/>
      <c r="R189" s="5"/>
      <c r="S189" s="5"/>
      <c r="T189" s="5"/>
      <c r="U189" s="5"/>
      <c r="V189" s="5"/>
      <c r="W189" s="5">
        <v>719174.69000000006</v>
      </c>
      <c r="X189" s="5">
        <v>1</v>
      </c>
      <c r="Y189" s="5">
        <v>719174.69000000006</v>
      </c>
      <c r="Z189" s="5">
        <v>719174.69000000006</v>
      </c>
      <c r="AA189" s="5">
        <v>1</v>
      </c>
      <c r="AB189" s="5">
        <v>10935534</v>
      </c>
    </row>
    <row r="190" spans="1:206" x14ac:dyDescent="0.2">
      <c r="A190" s="5">
        <v>50</v>
      </c>
      <c r="B190" s="5">
        <v>0</v>
      </c>
      <c r="C190" s="5">
        <v>0</v>
      </c>
      <c r="D190" s="5">
        <v>1</v>
      </c>
      <c r="E190" s="5">
        <v>202</v>
      </c>
      <c r="F190" s="5">
        <f>ROUND(Source!P187,O190)</f>
        <v>605286.04</v>
      </c>
      <c r="G190" s="5" t="s">
        <v>88</v>
      </c>
      <c r="H190" s="5" t="s">
        <v>89</v>
      </c>
      <c r="I190" s="5"/>
      <c r="J190" s="5"/>
      <c r="K190" s="5">
        <v>202</v>
      </c>
      <c r="L190" s="5">
        <v>2</v>
      </c>
      <c r="M190" s="5">
        <v>3</v>
      </c>
      <c r="N190" s="5" t="s">
        <v>2</v>
      </c>
      <c r="O190" s="5">
        <v>2</v>
      </c>
      <c r="P190" s="5">
        <f>ROUND(Source!DH187,O190)</f>
        <v>605286.04</v>
      </c>
      <c r="Q190" s="5"/>
      <c r="R190" s="5"/>
      <c r="S190" s="5"/>
      <c r="T190" s="5"/>
      <c r="U190" s="5"/>
      <c r="V190" s="5"/>
      <c r="W190" s="5">
        <v>605286.04</v>
      </c>
      <c r="X190" s="5">
        <v>1</v>
      </c>
      <c r="Y190" s="5">
        <v>605286.04</v>
      </c>
      <c r="Z190" s="5">
        <v>605286.04</v>
      </c>
      <c r="AA190" s="5">
        <v>1</v>
      </c>
      <c r="AB190" s="5">
        <v>0</v>
      </c>
    </row>
    <row r="191" spans="1:206" x14ac:dyDescent="0.2">
      <c r="A191" s="5">
        <v>50</v>
      </c>
      <c r="B191" s="5">
        <v>0</v>
      </c>
      <c r="C191" s="5">
        <v>0</v>
      </c>
      <c r="D191" s="5">
        <v>1</v>
      </c>
      <c r="E191" s="5">
        <v>222</v>
      </c>
      <c r="F191" s="5">
        <f>ROUND(Source!AO187,O191)</f>
        <v>0</v>
      </c>
      <c r="G191" s="5" t="s">
        <v>90</v>
      </c>
      <c r="H191" s="5" t="s">
        <v>91</v>
      </c>
      <c r="I191" s="5"/>
      <c r="J191" s="5"/>
      <c r="K191" s="5">
        <v>222</v>
      </c>
      <c r="L191" s="5">
        <v>3</v>
      </c>
      <c r="M191" s="5">
        <v>3</v>
      </c>
      <c r="N191" s="5" t="s">
        <v>2</v>
      </c>
      <c r="O191" s="5">
        <v>2</v>
      </c>
      <c r="P191" s="5">
        <f>ROUND(Source!EG187,O191)</f>
        <v>0</v>
      </c>
      <c r="Q191" s="5"/>
      <c r="R191" s="5"/>
      <c r="S191" s="5"/>
      <c r="T191" s="5"/>
      <c r="U191" s="5"/>
      <c r="V191" s="5"/>
      <c r="W191" s="5">
        <v>0</v>
      </c>
      <c r="X191" s="5">
        <v>1</v>
      </c>
      <c r="Y191" s="5">
        <v>0</v>
      </c>
      <c r="Z191" s="5">
        <v>0</v>
      </c>
      <c r="AA191" s="5">
        <v>1</v>
      </c>
      <c r="AB191" s="5">
        <v>0</v>
      </c>
    </row>
    <row r="192" spans="1:206" x14ac:dyDescent="0.2">
      <c r="A192" s="5">
        <v>50</v>
      </c>
      <c r="B192" s="5">
        <v>0</v>
      </c>
      <c r="C192" s="5">
        <v>0</v>
      </c>
      <c r="D192" s="5">
        <v>1</v>
      </c>
      <c r="E192" s="5">
        <v>225</v>
      </c>
      <c r="F192" s="5">
        <f>ROUND(Source!AV187,O192)</f>
        <v>605286.04</v>
      </c>
      <c r="G192" s="5" t="s">
        <v>92</v>
      </c>
      <c r="H192" s="5" t="s">
        <v>93</v>
      </c>
      <c r="I192" s="5"/>
      <c r="J192" s="5"/>
      <c r="K192" s="5">
        <v>225</v>
      </c>
      <c r="L192" s="5">
        <v>4</v>
      </c>
      <c r="M192" s="5">
        <v>3</v>
      </c>
      <c r="N192" s="5" t="s">
        <v>2</v>
      </c>
      <c r="O192" s="5">
        <v>2</v>
      </c>
      <c r="P192" s="5">
        <f>ROUND(Source!EN187,O192)</f>
        <v>605286.04</v>
      </c>
      <c r="Q192" s="5"/>
      <c r="R192" s="5"/>
      <c r="S192" s="5"/>
      <c r="T192" s="5"/>
      <c r="U192" s="5"/>
      <c r="V192" s="5"/>
      <c r="W192" s="5">
        <v>605286.04</v>
      </c>
      <c r="X192" s="5">
        <v>1</v>
      </c>
      <c r="Y192" s="5">
        <v>605286.04</v>
      </c>
      <c r="Z192" s="5">
        <v>605286.04</v>
      </c>
      <c r="AA192" s="5">
        <v>1</v>
      </c>
      <c r="AB192" s="5">
        <v>0</v>
      </c>
    </row>
    <row r="193" spans="1:28" x14ac:dyDescent="0.2">
      <c r="A193" s="5">
        <v>50</v>
      </c>
      <c r="B193" s="5">
        <v>0</v>
      </c>
      <c r="C193" s="5">
        <v>0</v>
      </c>
      <c r="D193" s="5">
        <v>1</v>
      </c>
      <c r="E193" s="5">
        <v>226</v>
      </c>
      <c r="F193" s="5">
        <f>ROUND(Source!AW187,O193)</f>
        <v>605286.04</v>
      </c>
      <c r="G193" s="5" t="s">
        <v>94</v>
      </c>
      <c r="H193" s="5" t="s">
        <v>95</v>
      </c>
      <c r="I193" s="5"/>
      <c r="J193" s="5"/>
      <c r="K193" s="5">
        <v>226</v>
      </c>
      <c r="L193" s="5">
        <v>5</v>
      </c>
      <c r="M193" s="5">
        <v>3</v>
      </c>
      <c r="N193" s="5" t="s">
        <v>2</v>
      </c>
      <c r="O193" s="5">
        <v>2</v>
      </c>
      <c r="P193" s="5">
        <f>ROUND(Source!EO187,O193)</f>
        <v>605286.04</v>
      </c>
      <c r="Q193" s="5"/>
      <c r="R193" s="5"/>
      <c r="S193" s="5"/>
      <c r="T193" s="5"/>
      <c r="U193" s="5"/>
      <c r="V193" s="5"/>
      <c r="W193" s="5">
        <v>605286.04</v>
      </c>
      <c r="X193" s="5">
        <v>1</v>
      </c>
      <c r="Y193" s="5">
        <v>605286.04</v>
      </c>
      <c r="Z193" s="5">
        <v>605286.04</v>
      </c>
      <c r="AA193" s="5">
        <v>1</v>
      </c>
      <c r="AB193" s="5">
        <v>4781760</v>
      </c>
    </row>
    <row r="194" spans="1:28" x14ac:dyDescent="0.2">
      <c r="A194" s="5">
        <v>50</v>
      </c>
      <c r="B194" s="5">
        <v>0</v>
      </c>
      <c r="C194" s="5">
        <v>0</v>
      </c>
      <c r="D194" s="5">
        <v>1</v>
      </c>
      <c r="E194" s="5">
        <v>227</v>
      </c>
      <c r="F194" s="5">
        <f>ROUND(Source!AX187,O194)</f>
        <v>0</v>
      </c>
      <c r="G194" s="5" t="s">
        <v>96</v>
      </c>
      <c r="H194" s="5" t="s">
        <v>97</v>
      </c>
      <c r="I194" s="5"/>
      <c r="J194" s="5"/>
      <c r="K194" s="5">
        <v>227</v>
      </c>
      <c r="L194" s="5">
        <v>6</v>
      </c>
      <c r="M194" s="5">
        <v>3</v>
      </c>
      <c r="N194" s="5" t="s">
        <v>2</v>
      </c>
      <c r="O194" s="5">
        <v>2</v>
      </c>
      <c r="P194" s="5">
        <f>ROUND(Source!EP187,O194)</f>
        <v>0</v>
      </c>
      <c r="Q194" s="5"/>
      <c r="R194" s="5"/>
      <c r="S194" s="5"/>
      <c r="T194" s="5"/>
      <c r="U194" s="5"/>
      <c r="V194" s="5"/>
      <c r="W194" s="5">
        <v>0</v>
      </c>
      <c r="X194" s="5">
        <v>1</v>
      </c>
      <c r="Y194" s="5">
        <v>0</v>
      </c>
      <c r="Z194" s="5">
        <v>0</v>
      </c>
      <c r="AA194" s="5">
        <v>1</v>
      </c>
      <c r="AB194" s="5">
        <v>0</v>
      </c>
    </row>
    <row r="195" spans="1:28" x14ac:dyDescent="0.2">
      <c r="A195" s="5">
        <v>50</v>
      </c>
      <c r="B195" s="5">
        <v>0</v>
      </c>
      <c r="C195" s="5">
        <v>0</v>
      </c>
      <c r="D195" s="5">
        <v>1</v>
      </c>
      <c r="E195" s="5">
        <v>228</v>
      </c>
      <c r="F195" s="5">
        <f>ROUND(Source!AY187,O195)</f>
        <v>605286.04</v>
      </c>
      <c r="G195" s="5" t="s">
        <v>98</v>
      </c>
      <c r="H195" s="5" t="s">
        <v>99</v>
      </c>
      <c r="I195" s="5"/>
      <c r="J195" s="5"/>
      <c r="K195" s="5">
        <v>228</v>
      </c>
      <c r="L195" s="5">
        <v>7</v>
      </c>
      <c r="M195" s="5">
        <v>3</v>
      </c>
      <c r="N195" s="5" t="s">
        <v>2</v>
      </c>
      <c r="O195" s="5">
        <v>2</v>
      </c>
      <c r="P195" s="5">
        <f>ROUND(Source!EQ187,O195)</f>
        <v>605286.04</v>
      </c>
      <c r="Q195" s="5"/>
      <c r="R195" s="5"/>
      <c r="S195" s="5"/>
      <c r="T195" s="5"/>
      <c r="U195" s="5"/>
      <c r="V195" s="5"/>
      <c r="W195" s="5">
        <v>605286.04</v>
      </c>
      <c r="X195" s="5">
        <v>1</v>
      </c>
      <c r="Y195" s="5">
        <v>605286.04</v>
      </c>
      <c r="Z195" s="5">
        <v>605286.04</v>
      </c>
      <c r="AA195" s="5">
        <v>1</v>
      </c>
      <c r="AB195" s="5">
        <v>4781760</v>
      </c>
    </row>
    <row r="196" spans="1:28" x14ac:dyDescent="0.2">
      <c r="A196" s="5">
        <v>50</v>
      </c>
      <c r="B196" s="5">
        <v>0</v>
      </c>
      <c r="C196" s="5">
        <v>0</v>
      </c>
      <c r="D196" s="5">
        <v>1</v>
      </c>
      <c r="E196" s="5">
        <v>216</v>
      </c>
      <c r="F196" s="5">
        <f>ROUND(Source!AP187,O196)</f>
        <v>0</v>
      </c>
      <c r="G196" s="5" t="s">
        <v>100</v>
      </c>
      <c r="H196" s="5" t="s">
        <v>101</v>
      </c>
      <c r="I196" s="5"/>
      <c r="J196" s="5"/>
      <c r="K196" s="5">
        <v>216</v>
      </c>
      <c r="L196" s="5">
        <v>8</v>
      </c>
      <c r="M196" s="5">
        <v>3</v>
      </c>
      <c r="N196" s="5" t="s">
        <v>2</v>
      </c>
      <c r="O196" s="5">
        <v>2</v>
      </c>
      <c r="P196" s="5">
        <f>ROUND(Source!EH187,O196)</f>
        <v>0</v>
      </c>
      <c r="Q196" s="5"/>
      <c r="R196" s="5"/>
      <c r="S196" s="5"/>
      <c r="T196" s="5"/>
      <c r="U196" s="5"/>
      <c r="V196" s="5"/>
      <c r="W196" s="5">
        <v>0</v>
      </c>
      <c r="X196" s="5">
        <v>1</v>
      </c>
      <c r="Y196" s="5">
        <v>0</v>
      </c>
      <c r="Z196" s="5">
        <v>0</v>
      </c>
      <c r="AA196" s="5">
        <v>1</v>
      </c>
      <c r="AB196" s="5">
        <v>0</v>
      </c>
    </row>
    <row r="197" spans="1:28" x14ac:dyDescent="0.2">
      <c r="A197" s="5">
        <v>50</v>
      </c>
      <c r="B197" s="5">
        <v>0</v>
      </c>
      <c r="C197" s="5">
        <v>0</v>
      </c>
      <c r="D197" s="5">
        <v>1</v>
      </c>
      <c r="E197" s="5">
        <v>223</v>
      </c>
      <c r="F197" s="5">
        <f>ROUND(Source!AQ187,O197)</f>
        <v>0</v>
      </c>
      <c r="G197" s="5" t="s">
        <v>102</v>
      </c>
      <c r="H197" s="5" t="s">
        <v>103</v>
      </c>
      <c r="I197" s="5"/>
      <c r="J197" s="5"/>
      <c r="K197" s="5">
        <v>223</v>
      </c>
      <c r="L197" s="5">
        <v>9</v>
      </c>
      <c r="M197" s="5">
        <v>3</v>
      </c>
      <c r="N197" s="5" t="s">
        <v>2</v>
      </c>
      <c r="O197" s="5">
        <v>2</v>
      </c>
      <c r="P197" s="5">
        <f>ROUND(Source!EI187,O197)</f>
        <v>0</v>
      </c>
      <c r="Q197" s="5"/>
      <c r="R197" s="5"/>
      <c r="S197" s="5"/>
      <c r="T197" s="5"/>
      <c r="U197" s="5"/>
      <c r="V197" s="5"/>
      <c r="W197" s="5">
        <v>0</v>
      </c>
      <c r="X197" s="5">
        <v>1</v>
      </c>
      <c r="Y197" s="5">
        <v>0</v>
      </c>
      <c r="Z197" s="5">
        <v>0</v>
      </c>
      <c r="AA197" s="5">
        <v>1</v>
      </c>
      <c r="AB197" s="5">
        <v>0</v>
      </c>
    </row>
    <row r="198" spans="1:28" x14ac:dyDescent="0.2">
      <c r="A198" s="5">
        <v>50</v>
      </c>
      <c r="B198" s="5">
        <v>0</v>
      </c>
      <c r="C198" s="5">
        <v>0</v>
      </c>
      <c r="D198" s="5">
        <v>1</v>
      </c>
      <c r="E198" s="5">
        <v>229</v>
      </c>
      <c r="F198" s="5">
        <f>ROUND(Source!AZ187,O198)</f>
        <v>0</v>
      </c>
      <c r="G198" s="5" t="s">
        <v>104</v>
      </c>
      <c r="H198" s="5" t="s">
        <v>105</v>
      </c>
      <c r="I198" s="5"/>
      <c r="J198" s="5"/>
      <c r="K198" s="5">
        <v>229</v>
      </c>
      <c r="L198" s="5">
        <v>10</v>
      </c>
      <c r="M198" s="5">
        <v>3</v>
      </c>
      <c r="N198" s="5" t="s">
        <v>2</v>
      </c>
      <c r="O198" s="5">
        <v>2</v>
      </c>
      <c r="P198" s="5">
        <f>ROUND(Source!ER187,O198)</f>
        <v>0</v>
      </c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>
        <v>0</v>
      </c>
      <c r="AA198" s="5">
        <v>1</v>
      </c>
      <c r="AB198" s="5">
        <v>0</v>
      </c>
    </row>
    <row r="199" spans="1:28" x14ac:dyDescent="0.2">
      <c r="A199" s="5">
        <v>50</v>
      </c>
      <c r="B199" s="5">
        <v>0</v>
      </c>
      <c r="C199" s="5">
        <v>0</v>
      </c>
      <c r="D199" s="5">
        <v>1</v>
      </c>
      <c r="E199" s="5">
        <v>203</v>
      </c>
      <c r="F199" s="5">
        <f>ROUND(Source!Q187,O199)</f>
        <v>14759.6</v>
      </c>
      <c r="G199" s="5" t="s">
        <v>106</v>
      </c>
      <c r="H199" s="5" t="s">
        <v>107</v>
      </c>
      <c r="I199" s="5"/>
      <c r="J199" s="5"/>
      <c r="K199" s="5">
        <v>203</v>
      </c>
      <c r="L199" s="5">
        <v>11</v>
      </c>
      <c r="M199" s="5">
        <v>3</v>
      </c>
      <c r="N199" s="5" t="s">
        <v>2</v>
      </c>
      <c r="O199" s="5">
        <v>2</v>
      </c>
      <c r="P199" s="5">
        <f>ROUND(Source!DI187,O199)</f>
        <v>14759.6</v>
      </c>
      <c r="Q199" s="5"/>
      <c r="R199" s="5"/>
      <c r="S199" s="5"/>
      <c r="T199" s="5"/>
      <c r="U199" s="5"/>
      <c r="V199" s="5"/>
      <c r="W199" s="5">
        <v>14759.6</v>
      </c>
      <c r="X199" s="5">
        <v>1</v>
      </c>
      <c r="Y199" s="5">
        <v>14759.6</v>
      </c>
      <c r="Z199" s="5">
        <v>14759.6</v>
      </c>
      <c r="AA199" s="5">
        <v>1</v>
      </c>
      <c r="AB199" s="5">
        <v>247666</v>
      </c>
    </row>
    <row r="200" spans="1:28" x14ac:dyDescent="0.2">
      <c r="A200" s="5">
        <v>50</v>
      </c>
      <c r="B200" s="5">
        <v>0</v>
      </c>
      <c r="C200" s="5">
        <v>0</v>
      </c>
      <c r="D200" s="5">
        <v>1</v>
      </c>
      <c r="E200" s="5">
        <v>231</v>
      </c>
      <c r="F200" s="5">
        <f>ROUND(Source!BB187,O200)</f>
        <v>0</v>
      </c>
      <c r="G200" s="5" t="s">
        <v>108</v>
      </c>
      <c r="H200" s="5" t="s">
        <v>109</v>
      </c>
      <c r="I200" s="5"/>
      <c r="J200" s="5"/>
      <c r="K200" s="5">
        <v>231</v>
      </c>
      <c r="L200" s="5">
        <v>12</v>
      </c>
      <c r="M200" s="5">
        <v>3</v>
      </c>
      <c r="N200" s="5" t="s">
        <v>2</v>
      </c>
      <c r="O200" s="5">
        <v>2</v>
      </c>
      <c r="P200" s="5">
        <f>ROUND(Source!ET187,O200)</f>
        <v>0</v>
      </c>
      <c r="Q200" s="5"/>
      <c r="R200" s="5"/>
      <c r="S200" s="5"/>
      <c r="T200" s="5"/>
      <c r="U200" s="5"/>
      <c r="V200" s="5"/>
      <c r="W200" s="5">
        <v>0</v>
      </c>
      <c r="X200" s="5">
        <v>1</v>
      </c>
      <c r="Y200" s="5">
        <v>0</v>
      </c>
      <c r="Z200" s="5">
        <v>0</v>
      </c>
      <c r="AA200" s="5">
        <v>1</v>
      </c>
      <c r="AB200" s="5">
        <v>0</v>
      </c>
    </row>
    <row r="201" spans="1:28" x14ac:dyDescent="0.2">
      <c r="A201" s="5">
        <v>50</v>
      </c>
      <c r="B201" s="5">
        <v>0</v>
      </c>
      <c r="C201" s="5">
        <v>0</v>
      </c>
      <c r="D201" s="5">
        <v>1</v>
      </c>
      <c r="E201" s="5">
        <v>204</v>
      </c>
      <c r="F201" s="5">
        <f>ROUND(Source!R187,O201)</f>
        <v>6023.24</v>
      </c>
      <c r="G201" s="5" t="s">
        <v>110</v>
      </c>
      <c r="H201" s="5" t="s">
        <v>111</v>
      </c>
      <c r="I201" s="5"/>
      <c r="J201" s="5"/>
      <c r="K201" s="5">
        <v>204</v>
      </c>
      <c r="L201" s="5">
        <v>13</v>
      </c>
      <c r="M201" s="5">
        <v>3</v>
      </c>
      <c r="N201" s="5" t="s">
        <v>2</v>
      </c>
      <c r="O201" s="5">
        <v>2</v>
      </c>
      <c r="P201" s="5">
        <f>ROUND(Source!DJ187,O201)</f>
        <v>6023.24</v>
      </c>
      <c r="Q201" s="5"/>
      <c r="R201" s="5"/>
      <c r="S201" s="5"/>
      <c r="T201" s="5"/>
      <c r="U201" s="5"/>
      <c r="V201" s="5"/>
      <c r="W201" s="5">
        <v>6023.24</v>
      </c>
      <c r="X201" s="5">
        <v>1</v>
      </c>
      <c r="Y201" s="5">
        <v>6023.24</v>
      </c>
      <c r="Z201" s="5">
        <v>6023.24</v>
      </c>
      <c r="AA201" s="5">
        <v>1</v>
      </c>
      <c r="AB201" s="5">
        <v>358864</v>
      </c>
    </row>
    <row r="202" spans="1:28" x14ac:dyDescent="0.2">
      <c r="A202" s="5">
        <v>50</v>
      </c>
      <c r="B202" s="5">
        <v>0</v>
      </c>
      <c r="C202" s="5">
        <v>0</v>
      </c>
      <c r="D202" s="5">
        <v>1</v>
      </c>
      <c r="E202" s="5">
        <v>205</v>
      </c>
      <c r="F202" s="5">
        <f>ROUND(Source!S187,O202)</f>
        <v>99129.05</v>
      </c>
      <c r="G202" s="5" t="s">
        <v>112</v>
      </c>
      <c r="H202" s="5" t="s">
        <v>113</v>
      </c>
      <c r="I202" s="5"/>
      <c r="J202" s="5"/>
      <c r="K202" s="5">
        <v>205</v>
      </c>
      <c r="L202" s="5">
        <v>14</v>
      </c>
      <c r="M202" s="5">
        <v>3</v>
      </c>
      <c r="N202" s="5" t="s">
        <v>2</v>
      </c>
      <c r="O202" s="5">
        <v>2</v>
      </c>
      <c r="P202" s="5">
        <f>ROUND(Source!DK187,O202)</f>
        <v>99129.05</v>
      </c>
      <c r="Q202" s="5"/>
      <c r="R202" s="5"/>
      <c r="S202" s="5"/>
      <c r="T202" s="5"/>
      <c r="U202" s="5"/>
      <c r="V202" s="5"/>
      <c r="W202" s="5">
        <v>99129.050000000017</v>
      </c>
      <c r="X202" s="5">
        <v>1</v>
      </c>
      <c r="Y202" s="5">
        <v>99129.050000000017</v>
      </c>
      <c r="Z202" s="5">
        <v>99129.050000000017</v>
      </c>
      <c r="AA202" s="5">
        <v>1</v>
      </c>
      <c r="AB202" s="5">
        <v>5906108</v>
      </c>
    </row>
    <row r="203" spans="1:28" x14ac:dyDescent="0.2">
      <c r="A203" s="5">
        <v>50</v>
      </c>
      <c r="B203" s="5">
        <v>0</v>
      </c>
      <c r="C203" s="5">
        <v>0</v>
      </c>
      <c r="D203" s="5">
        <v>1</v>
      </c>
      <c r="E203" s="5">
        <v>232</v>
      </c>
      <c r="F203" s="5">
        <f>ROUND(Source!BC187,O203)</f>
        <v>0</v>
      </c>
      <c r="G203" s="5" t="s">
        <v>114</v>
      </c>
      <c r="H203" s="5" t="s">
        <v>115</v>
      </c>
      <c r="I203" s="5"/>
      <c r="J203" s="5"/>
      <c r="K203" s="5">
        <v>232</v>
      </c>
      <c r="L203" s="5">
        <v>15</v>
      </c>
      <c r="M203" s="5">
        <v>3</v>
      </c>
      <c r="N203" s="5" t="s">
        <v>2</v>
      </c>
      <c r="O203" s="5">
        <v>2</v>
      </c>
      <c r="P203" s="5">
        <f>ROUND(Source!EU187,O203)</f>
        <v>0</v>
      </c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>
        <v>0</v>
      </c>
      <c r="AA203" s="5">
        <v>1</v>
      </c>
      <c r="AB203" s="5">
        <v>0</v>
      </c>
    </row>
    <row r="204" spans="1:28" x14ac:dyDescent="0.2">
      <c r="A204" s="5">
        <v>50</v>
      </c>
      <c r="B204" s="5">
        <v>0</v>
      </c>
      <c r="C204" s="5">
        <v>0</v>
      </c>
      <c r="D204" s="5">
        <v>1</v>
      </c>
      <c r="E204" s="5">
        <v>214</v>
      </c>
      <c r="F204" s="5">
        <f>ROUND(Source!AS187,O204)</f>
        <v>877642.87</v>
      </c>
      <c r="G204" s="5" t="s">
        <v>116</v>
      </c>
      <c r="H204" s="5" t="s">
        <v>117</v>
      </c>
      <c r="I204" s="5"/>
      <c r="J204" s="5"/>
      <c r="K204" s="5">
        <v>214</v>
      </c>
      <c r="L204" s="5">
        <v>16</v>
      </c>
      <c r="M204" s="5">
        <v>3</v>
      </c>
      <c r="N204" s="5" t="s">
        <v>2</v>
      </c>
      <c r="O204" s="5">
        <v>2</v>
      </c>
      <c r="P204" s="5">
        <f>ROUND(Source!EK187,O204)</f>
        <v>877688.75</v>
      </c>
      <c r="Q204" s="5"/>
      <c r="R204" s="5"/>
      <c r="S204" s="5"/>
      <c r="T204" s="5"/>
      <c r="U204" s="5"/>
      <c r="V204" s="5"/>
      <c r="W204" s="5">
        <v>877642.87</v>
      </c>
      <c r="X204" s="5">
        <v>1</v>
      </c>
      <c r="Y204" s="5">
        <v>877642.87</v>
      </c>
      <c r="Z204" s="5">
        <v>877692.11</v>
      </c>
      <c r="AA204" s="5">
        <v>1</v>
      </c>
      <c r="AB204" s="5">
        <v>20380000</v>
      </c>
    </row>
    <row r="205" spans="1:28" x14ac:dyDescent="0.2">
      <c r="A205" s="5">
        <v>50</v>
      </c>
      <c r="B205" s="5">
        <v>0</v>
      </c>
      <c r="C205" s="5">
        <v>0</v>
      </c>
      <c r="D205" s="5">
        <v>1</v>
      </c>
      <c r="E205" s="5">
        <v>215</v>
      </c>
      <c r="F205" s="5">
        <f>ROUND(Source!AT187,O205)</f>
        <v>0</v>
      </c>
      <c r="G205" s="5" t="s">
        <v>118</v>
      </c>
      <c r="H205" s="5" t="s">
        <v>119</v>
      </c>
      <c r="I205" s="5"/>
      <c r="J205" s="5"/>
      <c r="K205" s="5">
        <v>215</v>
      </c>
      <c r="L205" s="5">
        <v>17</v>
      </c>
      <c r="M205" s="5">
        <v>3</v>
      </c>
      <c r="N205" s="5" t="s">
        <v>2</v>
      </c>
      <c r="O205" s="5">
        <v>2</v>
      </c>
      <c r="P205" s="5">
        <f>ROUND(Source!EL187,O205)</f>
        <v>0</v>
      </c>
      <c r="Q205" s="5"/>
      <c r="R205" s="5"/>
      <c r="S205" s="5"/>
      <c r="T205" s="5"/>
      <c r="U205" s="5"/>
      <c r="V205" s="5"/>
      <c r="W205" s="5">
        <v>0</v>
      </c>
      <c r="X205" s="5">
        <v>1</v>
      </c>
      <c r="Y205" s="5">
        <v>0</v>
      </c>
      <c r="Z205" s="5">
        <v>0</v>
      </c>
      <c r="AA205" s="5">
        <v>1</v>
      </c>
      <c r="AB205" s="5">
        <v>0</v>
      </c>
    </row>
    <row r="206" spans="1:28" x14ac:dyDescent="0.2">
      <c r="A206" s="5">
        <v>50</v>
      </c>
      <c r="B206" s="5">
        <v>0</v>
      </c>
      <c r="C206" s="5">
        <v>0</v>
      </c>
      <c r="D206" s="5">
        <v>1</v>
      </c>
      <c r="E206" s="5">
        <v>217</v>
      </c>
      <c r="F206" s="5">
        <f>ROUND(Source!AU187,O206)</f>
        <v>0</v>
      </c>
      <c r="G206" s="5" t="s">
        <v>120</v>
      </c>
      <c r="H206" s="5" t="s">
        <v>121</v>
      </c>
      <c r="I206" s="5"/>
      <c r="J206" s="5"/>
      <c r="K206" s="5">
        <v>217</v>
      </c>
      <c r="L206" s="5">
        <v>18</v>
      </c>
      <c r="M206" s="5">
        <v>3</v>
      </c>
      <c r="N206" s="5" t="s">
        <v>2</v>
      </c>
      <c r="O206" s="5">
        <v>2</v>
      </c>
      <c r="P206" s="5">
        <f>ROUND(Source!EM187,O206)</f>
        <v>0</v>
      </c>
      <c r="Q206" s="5"/>
      <c r="R206" s="5"/>
      <c r="S206" s="5"/>
      <c r="T206" s="5"/>
      <c r="U206" s="5"/>
      <c r="V206" s="5"/>
      <c r="W206" s="5">
        <v>0</v>
      </c>
      <c r="X206" s="5">
        <v>1</v>
      </c>
      <c r="Y206" s="5">
        <v>0</v>
      </c>
      <c r="Z206" s="5">
        <v>0</v>
      </c>
      <c r="AA206" s="5">
        <v>1</v>
      </c>
      <c r="AB206" s="5">
        <v>0</v>
      </c>
    </row>
    <row r="207" spans="1:28" x14ac:dyDescent="0.2">
      <c r="A207" s="5">
        <v>50</v>
      </c>
      <c r="B207" s="5">
        <v>0</v>
      </c>
      <c r="C207" s="5">
        <v>0</v>
      </c>
      <c r="D207" s="5">
        <v>1</v>
      </c>
      <c r="E207" s="5">
        <v>230</v>
      </c>
      <c r="F207" s="5">
        <f>ROUND(Source!BA187,O207)</f>
        <v>0</v>
      </c>
      <c r="G207" s="5" t="s">
        <v>122</v>
      </c>
      <c r="H207" s="5" t="s">
        <v>123</v>
      </c>
      <c r="I207" s="5"/>
      <c r="J207" s="5"/>
      <c r="K207" s="5">
        <v>230</v>
      </c>
      <c r="L207" s="5">
        <v>19</v>
      </c>
      <c r="M207" s="5">
        <v>3</v>
      </c>
      <c r="N207" s="5" t="s">
        <v>2</v>
      </c>
      <c r="O207" s="5">
        <v>2</v>
      </c>
      <c r="P207" s="5">
        <f>ROUND(Source!ES187,O207)</f>
        <v>0</v>
      </c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>
        <v>0</v>
      </c>
      <c r="AA207" s="5">
        <v>1</v>
      </c>
      <c r="AB207" s="5">
        <v>0</v>
      </c>
    </row>
    <row r="208" spans="1:28" x14ac:dyDescent="0.2">
      <c r="A208" s="5">
        <v>50</v>
      </c>
      <c r="B208" s="5">
        <v>0</v>
      </c>
      <c r="C208" s="5">
        <v>0</v>
      </c>
      <c r="D208" s="5">
        <v>1</v>
      </c>
      <c r="E208" s="5">
        <v>206</v>
      </c>
      <c r="F208" s="5">
        <f>ROUND(Source!T187,O208)</f>
        <v>0</v>
      </c>
      <c r="G208" s="5" t="s">
        <v>124</v>
      </c>
      <c r="H208" s="5" t="s">
        <v>125</v>
      </c>
      <c r="I208" s="5"/>
      <c r="J208" s="5"/>
      <c r="K208" s="5">
        <v>206</v>
      </c>
      <c r="L208" s="5">
        <v>20</v>
      </c>
      <c r="M208" s="5">
        <v>3</v>
      </c>
      <c r="N208" s="5" t="s">
        <v>2</v>
      </c>
      <c r="O208" s="5">
        <v>2</v>
      </c>
      <c r="P208" s="5">
        <f>ROUND(Source!DL187,O208)</f>
        <v>0</v>
      </c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>
        <v>0</v>
      </c>
      <c r="AA208" s="5">
        <v>1</v>
      </c>
      <c r="AB208" s="5">
        <v>0</v>
      </c>
    </row>
    <row r="209" spans="1:206" x14ac:dyDescent="0.2">
      <c r="A209" s="5">
        <v>50</v>
      </c>
      <c r="B209" s="5">
        <v>0</v>
      </c>
      <c r="C209" s="5">
        <v>0</v>
      </c>
      <c r="D209" s="5">
        <v>1</v>
      </c>
      <c r="E209" s="5">
        <v>207</v>
      </c>
      <c r="F209" s="5">
        <f>Source!U187</f>
        <v>10650.186167000002</v>
      </c>
      <c r="G209" s="5" t="s">
        <v>126</v>
      </c>
      <c r="H209" s="5" t="s">
        <v>127</v>
      </c>
      <c r="I209" s="5"/>
      <c r="J209" s="5"/>
      <c r="K209" s="5">
        <v>207</v>
      </c>
      <c r="L209" s="5">
        <v>21</v>
      </c>
      <c r="M209" s="5">
        <v>3</v>
      </c>
      <c r="N209" s="5" t="s">
        <v>2</v>
      </c>
      <c r="O209" s="5">
        <v>-1</v>
      </c>
      <c r="P209" s="5">
        <f>Source!DM187</f>
        <v>10650.186167000002</v>
      </c>
      <c r="Q209" s="5"/>
      <c r="R209" s="5"/>
      <c r="S209" s="5"/>
      <c r="T209" s="5"/>
      <c r="U209" s="5"/>
      <c r="V209" s="5"/>
      <c r="W209" s="5">
        <v>10650.186167</v>
      </c>
      <c r="X209" s="5">
        <v>1</v>
      </c>
      <c r="Y209" s="5">
        <v>10650.186167</v>
      </c>
      <c r="Z209" s="5">
        <v>10650.186167</v>
      </c>
      <c r="AA209" s="5">
        <v>1</v>
      </c>
      <c r="AB209" s="5">
        <v>10650.186167</v>
      </c>
    </row>
    <row r="210" spans="1:206" x14ac:dyDescent="0.2">
      <c r="A210" s="5">
        <v>50</v>
      </c>
      <c r="B210" s="5">
        <v>0</v>
      </c>
      <c r="C210" s="5">
        <v>0</v>
      </c>
      <c r="D210" s="5">
        <v>1</v>
      </c>
      <c r="E210" s="5">
        <v>208</v>
      </c>
      <c r="F210" s="5">
        <f>Source!V187</f>
        <v>561.27225914999997</v>
      </c>
      <c r="G210" s="5" t="s">
        <v>128</v>
      </c>
      <c r="H210" s="5" t="s">
        <v>129</v>
      </c>
      <c r="I210" s="5"/>
      <c r="J210" s="5"/>
      <c r="K210" s="5">
        <v>208</v>
      </c>
      <c r="L210" s="5">
        <v>22</v>
      </c>
      <c r="M210" s="5">
        <v>3</v>
      </c>
      <c r="N210" s="5" t="s">
        <v>2</v>
      </c>
      <c r="O210" s="5">
        <v>-1</v>
      </c>
      <c r="P210" s="5">
        <f>Source!DN187</f>
        <v>561.27225914999997</v>
      </c>
      <c r="Q210" s="5"/>
      <c r="R210" s="5"/>
      <c r="S210" s="5"/>
      <c r="T210" s="5"/>
      <c r="U210" s="5"/>
      <c r="V210" s="5"/>
      <c r="W210" s="5">
        <v>561.27225920000001</v>
      </c>
      <c r="X210" s="5">
        <v>1</v>
      </c>
      <c r="Y210" s="5">
        <v>561.27225920000001</v>
      </c>
      <c r="Z210" s="5">
        <v>561.27225920000001</v>
      </c>
      <c r="AA210" s="5">
        <v>1</v>
      </c>
      <c r="AB210" s="5">
        <v>561.27225920000001</v>
      </c>
    </row>
    <row r="211" spans="1:206" x14ac:dyDescent="0.2">
      <c r="A211" s="5">
        <v>50</v>
      </c>
      <c r="B211" s="5">
        <v>0</v>
      </c>
      <c r="C211" s="5">
        <v>0</v>
      </c>
      <c r="D211" s="5">
        <v>1</v>
      </c>
      <c r="E211" s="5">
        <v>209</v>
      </c>
      <c r="F211" s="5">
        <f>ROUND(Source!W187,O211)</f>
        <v>0</v>
      </c>
      <c r="G211" s="5" t="s">
        <v>130</v>
      </c>
      <c r="H211" s="5" t="s">
        <v>131</v>
      </c>
      <c r="I211" s="5"/>
      <c r="J211" s="5"/>
      <c r="K211" s="5">
        <v>209</v>
      </c>
      <c r="L211" s="5">
        <v>23</v>
      </c>
      <c r="M211" s="5">
        <v>3</v>
      </c>
      <c r="N211" s="5" t="s">
        <v>2</v>
      </c>
      <c r="O211" s="5">
        <v>2</v>
      </c>
      <c r="P211" s="5">
        <f>ROUND(Source!DO187,O211)</f>
        <v>0</v>
      </c>
      <c r="Q211" s="5"/>
      <c r="R211" s="5"/>
      <c r="S211" s="5"/>
      <c r="T211" s="5"/>
      <c r="U211" s="5"/>
      <c r="V211" s="5"/>
      <c r="W211" s="5">
        <v>0</v>
      </c>
      <c r="X211" s="5">
        <v>1</v>
      </c>
      <c r="Y211" s="5">
        <v>0</v>
      </c>
      <c r="Z211" s="5">
        <v>0</v>
      </c>
      <c r="AA211" s="5">
        <v>1</v>
      </c>
      <c r="AB211" s="5">
        <v>0</v>
      </c>
    </row>
    <row r="212" spans="1:206" x14ac:dyDescent="0.2">
      <c r="A212" s="5">
        <v>50</v>
      </c>
      <c r="B212" s="5">
        <v>0</v>
      </c>
      <c r="C212" s="5">
        <v>0</v>
      </c>
      <c r="D212" s="5">
        <v>1</v>
      </c>
      <c r="E212" s="5">
        <v>233</v>
      </c>
      <c r="F212" s="5">
        <f>ROUND(Source!BD187,O212)</f>
        <v>0</v>
      </c>
      <c r="G212" s="5" t="s">
        <v>132</v>
      </c>
      <c r="H212" s="5" t="s">
        <v>133</v>
      </c>
      <c r="I212" s="5"/>
      <c r="J212" s="5"/>
      <c r="K212" s="5">
        <v>233</v>
      </c>
      <c r="L212" s="5">
        <v>24</v>
      </c>
      <c r="M212" s="5">
        <v>3</v>
      </c>
      <c r="N212" s="5" t="s">
        <v>2</v>
      </c>
      <c r="O212" s="5">
        <v>2</v>
      </c>
      <c r="P212" s="5">
        <f>ROUND(Source!EV187,O212)</f>
        <v>0</v>
      </c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>
        <v>0</v>
      </c>
      <c r="AA212" s="5">
        <v>1</v>
      </c>
      <c r="AB212" s="5">
        <v>0</v>
      </c>
    </row>
    <row r="213" spans="1:206" x14ac:dyDescent="0.2">
      <c r="A213" s="5">
        <v>50</v>
      </c>
      <c r="B213" s="5">
        <v>0</v>
      </c>
      <c r="C213" s="5">
        <v>0</v>
      </c>
      <c r="D213" s="5">
        <v>1</v>
      </c>
      <c r="E213" s="5">
        <v>210</v>
      </c>
      <c r="F213" s="5">
        <f>ROUND(Source!X187,O213)</f>
        <v>104175.48</v>
      </c>
      <c r="G213" s="5" t="s">
        <v>134</v>
      </c>
      <c r="H213" s="5" t="s">
        <v>135</v>
      </c>
      <c r="I213" s="5"/>
      <c r="J213" s="5"/>
      <c r="K213" s="5">
        <v>210</v>
      </c>
      <c r="L213" s="5">
        <v>25</v>
      </c>
      <c r="M213" s="5">
        <v>3</v>
      </c>
      <c r="N213" s="5" t="s">
        <v>2</v>
      </c>
      <c r="O213" s="5">
        <v>2</v>
      </c>
      <c r="P213" s="5">
        <f>ROUND(Source!DP187,O213)</f>
        <v>104175.48</v>
      </c>
      <c r="Q213" s="5"/>
      <c r="R213" s="5"/>
      <c r="S213" s="5"/>
      <c r="T213" s="5"/>
      <c r="U213" s="5"/>
      <c r="V213" s="5"/>
      <c r="W213" s="5">
        <v>104175.48</v>
      </c>
      <c r="X213" s="5">
        <v>1</v>
      </c>
      <c r="Y213" s="5">
        <v>104175.48</v>
      </c>
      <c r="Z213" s="5">
        <v>104175.48</v>
      </c>
      <c r="AA213" s="5">
        <v>1</v>
      </c>
      <c r="AB213" s="5">
        <v>6206774</v>
      </c>
    </row>
    <row r="214" spans="1:206" x14ac:dyDescent="0.2">
      <c r="A214" s="5">
        <v>50</v>
      </c>
      <c r="B214" s="5">
        <v>0</v>
      </c>
      <c r="C214" s="5">
        <v>0</v>
      </c>
      <c r="D214" s="5">
        <v>1</v>
      </c>
      <c r="E214" s="5">
        <v>211</v>
      </c>
      <c r="F214" s="5">
        <f>ROUND(Source!Y187,O214)</f>
        <v>54292.7</v>
      </c>
      <c r="G214" s="5" t="s">
        <v>136</v>
      </c>
      <c r="H214" s="5" t="s">
        <v>137</v>
      </c>
      <c r="I214" s="5"/>
      <c r="J214" s="5"/>
      <c r="K214" s="5">
        <v>211</v>
      </c>
      <c r="L214" s="5">
        <v>26</v>
      </c>
      <c r="M214" s="5">
        <v>3</v>
      </c>
      <c r="N214" s="5" t="s">
        <v>2</v>
      </c>
      <c r="O214" s="5">
        <v>2</v>
      </c>
      <c r="P214" s="5">
        <f>ROUND(Source!DQ187,O214)</f>
        <v>54338.58</v>
      </c>
      <c r="Q214" s="5"/>
      <c r="R214" s="5"/>
      <c r="S214" s="5"/>
      <c r="T214" s="5"/>
      <c r="U214" s="5"/>
      <c r="V214" s="5"/>
      <c r="W214" s="5">
        <v>54292.7</v>
      </c>
      <c r="X214" s="5">
        <v>1</v>
      </c>
      <c r="Y214" s="5">
        <v>54292.7</v>
      </c>
      <c r="Z214" s="5">
        <v>54341.94</v>
      </c>
      <c r="AA214" s="5">
        <v>1</v>
      </c>
      <c r="AB214" s="5">
        <v>3237692</v>
      </c>
    </row>
    <row r="215" spans="1:206" x14ac:dyDescent="0.2">
      <c r="A215" s="5">
        <v>50</v>
      </c>
      <c r="B215" s="5">
        <v>0</v>
      </c>
      <c r="C215" s="5">
        <v>0</v>
      </c>
      <c r="D215" s="5">
        <v>1</v>
      </c>
      <c r="E215" s="5">
        <v>224</v>
      </c>
      <c r="F215" s="5">
        <f>ROUND(Source!AR187,O215)</f>
        <v>877642.87</v>
      </c>
      <c r="G215" s="5" t="s">
        <v>138</v>
      </c>
      <c r="H215" s="5" t="s">
        <v>139</v>
      </c>
      <c r="I215" s="5"/>
      <c r="J215" s="5"/>
      <c r="K215" s="5">
        <v>224</v>
      </c>
      <c r="L215" s="5">
        <v>27</v>
      </c>
      <c r="M215" s="5">
        <v>3</v>
      </c>
      <c r="N215" s="5" t="s">
        <v>2</v>
      </c>
      <c r="O215" s="5">
        <v>2</v>
      </c>
      <c r="P215" s="5">
        <f>ROUND(Source!EJ187,O215)</f>
        <v>877688.75</v>
      </c>
      <c r="Q215" s="5"/>
      <c r="R215" s="5"/>
      <c r="S215" s="5"/>
      <c r="T215" s="5"/>
      <c r="U215" s="5"/>
      <c r="V215" s="5"/>
      <c r="W215" s="5">
        <v>877642.87</v>
      </c>
      <c r="X215" s="5">
        <v>1</v>
      </c>
      <c r="Y215" s="5">
        <v>877642.87</v>
      </c>
      <c r="Z215" s="5">
        <v>877692.1100000001</v>
      </c>
      <c r="AA215" s="5">
        <v>1</v>
      </c>
      <c r="AB215" s="5">
        <v>20380000</v>
      </c>
    </row>
    <row r="217" spans="1:206" x14ac:dyDescent="0.2">
      <c r="A217" s="3">
        <v>51</v>
      </c>
      <c r="B217" s="3">
        <f>B12</f>
        <v>316</v>
      </c>
      <c r="C217" s="3">
        <f>A12</f>
        <v>1</v>
      </c>
      <c r="D217" s="3">
        <f>ROW(A12)</f>
        <v>12</v>
      </c>
      <c r="E217" s="3"/>
      <c r="F217" s="3" t="str">
        <f>IF(F12&lt;&gt;"",F12,"")</f>
        <v>С4</v>
      </c>
      <c r="G217" s="3" t="str">
        <f>IF(G12&lt;&gt;"",G12,"")</f>
        <v>Отделочные работы</v>
      </c>
      <c r="H217" s="3">
        <v>0</v>
      </c>
      <c r="I217" s="3"/>
      <c r="J217" s="3"/>
      <c r="K217" s="3"/>
      <c r="L217" s="3"/>
      <c r="M217" s="3"/>
      <c r="N217" s="3"/>
      <c r="O217" s="3">
        <f t="shared" ref="O217:T217" si="217">ROUND(O187,2)</f>
        <v>719174.69</v>
      </c>
      <c r="P217" s="3">
        <f t="shared" si="217"/>
        <v>605286.04</v>
      </c>
      <c r="Q217" s="3">
        <f t="shared" si="217"/>
        <v>14759.6</v>
      </c>
      <c r="R217" s="3">
        <f t="shared" si="217"/>
        <v>6023.24</v>
      </c>
      <c r="S217" s="3">
        <f t="shared" si="217"/>
        <v>99129.05</v>
      </c>
      <c r="T217" s="3">
        <f t="shared" si="217"/>
        <v>0</v>
      </c>
      <c r="U217" s="3">
        <f>U187</f>
        <v>10650.186167000002</v>
      </c>
      <c r="V217" s="3">
        <f>V187</f>
        <v>561.27225914999997</v>
      </c>
      <c r="W217" s="3">
        <f>ROUND(W187,2)</f>
        <v>0</v>
      </c>
      <c r="X217" s="3">
        <f>ROUND(X187,2)</f>
        <v>104175.48</v>
      </c>
      <c r="Y217" s="3">
        <f>ROUND(Y187,2)</f>
        <v>54292.7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>
        <f t="shared" ref="AO217:BD217" si="218">ROUND(AO187,2)</f>
        <v>0</v>
      </c>
      <c r="AP217" s="3">
        <f t="shared" si="218"/>
        <v>0</v>
      </c>
      <c r="AQ217" s="3">
        <f t="shared" si="218"/>
        <v>0</v>
      </c>
      <c r="AR217" s="3">
        <f t="shared" si="218"/>
        <v>877642.87</v>
      </c>
      <c r="AS217" s="3">
        <f t="shared" si="218"/>
        <v>877642.87</v>
      </c>
      <c r="AT217" s="3">
        <f t="shared" si="218"/>
        <v>0</v>
      </c>
      <c r="AU217" s="3">
        <f t="shared" si="218"/>
        <v>0</v>
      </c>
      <c r="AV217" s="3">
        <f t="shared" si="218"/>
        <v>605286.04</v>
      </c>
      <c r="AW217" s="3">
        <f t="shared" si="218"/>
        <v>605286.04</v>
      </c>
      <c r="AX217" s="3">
        <f t="shared" si="218"/>
        <v>0</v>
      </c>
      <c r="AY217" s="3">
        <f t="shared" si="218"/>
        <v>605286.04</v>
      </c>
      <c r="AZ217" s="3">
        <f t="shared" si="218"/>
        <v>0</v>
      </c>
      <c r="BA217" s="3">
        <f t="shared" si="218"/>
        <v>0</v>
      </c>
      <c r="BB217" s="3">
        <f t="shared" si="218"/>
        <v>0</v>
      </c>
      <c r="BC217" s="3">
        <f t="shared" si="218"/>
        <v>0</v>
      </c>
      <c r="BD217" s="3">
        <f t="shared" si="218"/>
        <v>0</v>
      </c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4">
        <f t="shared" ref="DG217:DL217" si="219">ROUND(DG187,2)</f>
        <v>719174.69</v>
      </c>
      <c r="DH217" s="4">
        <f t="shared" si="219"/>
        <v>605286.04</v>
      </c>
      <c r="DI217" s="4">
        <f t="shared" si="219"/>
        <v>14759.6</v>
      </c>
      <c r="DJ217" s="4">
        <f t="shared" si="219"/>
        <v>6023.24</v>
      </c>
      <c r="DK217" s="4">
        <f t="shared" si="219"/>
        <v>99129.05</v>
      </c>
      <c r="DL217" s="4">
        <f t="shared" si="219"/>
        <v>0</v>
      </c>
      <c r="DM217" s="4">
        <f>DM187</f>
        <v>10650.186167000002</v>
      </c>
      <c r="DN217" s="4">
        <f>DN187</f>
        <v>561.27225914999997</v>
      </c>
      <c r="DO217" s="4">
        <f>ROUND(DO187,2)</f>
        <v>0</v>
      </c>
      <c r="DP217" s="4">
        <f>ROUND(DP187,2)</f>
        <v>104175.48</v>
      </c>
      <c r="DQ217" s="4">
        <f>ROUND(DQ187,2)</f>
        <v>54338.58</v>
      </c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>
        <f t="shared" ref="EG217:EV217" si="220">ROUND(EG187,2)</f>
        <v>0</v>
      </c>
      <c r="EH217" s="4">
        <f t="shared" si="220"/>
        <v>0</v>
      </c>
      <c r="EI217" s="4">
        <f t="shared" si="220"/>
        <v>0</v>
      </c>
      <c r="EJ217" s="4">
        <f t="shared" si="220"/>
        <v>877688.75</v>
      </c>
      <c r="EK217" s="4">
        <f t="shared" si="220"/>
        <v>877688.75</v>
      </c>
      <c r="EL217" s="4">
        <f t="shared" si="220"/>
        <v>0</v>
      </c>
      <c r="EM217" s="4">
        <f t="shared" si="220"/>
        <v>0</v>
      </c>
      <c r="EN217" s="4">
        <f t="shared" si="220"/>
        <v>605286.04</v>
      </c>
      <c r="EO217" s="4">
        <f t="shared" si="220"/>
        <v>605286.04</v>
      </c>
      <c r="EP217" s="4">
        <f t="shared" si="220"/>
        <v>0</v>
      </c>
      <c r="EQ217" s="4">
        <f t="shared" si="220"/>
        <v>605286.04</v>
      </c>
      <c r="ER217" s="4">
        <f t="shared" si="220"/>
        <v>0</v>
      </c>
      <c r="ES217" s="4">
        <f t="shared" si="220"/>
        <v>0</v>
      </c>
      <c r="ET217" s="4">
        <f t="shared" si="220"/>
        <v>0</v>
      </c>
      <c r="EU217" s="4">
        <f t="shared" si="220"/>
        <v>0</v>
      </c>
      <c r="EV217" s="4">
        <f t="shared" si="220"/>
        <v>0</v>
      </c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>
        <v>0</v>
      </c>
    </row>
    <row r="219" spans="1:206" x14ac:dyDescent="0.2">
      <c r="A219" s="5">
        <v>50</v>
      </c>
      <c r="B219" s="5">
        <v>0</v>
      </c>
      <c r="C219" s="5">
        <v>0</v>
      </c>
      <c r="D219" s="5">
        <v>1</v>
      </c>
      <c r="E219" s="5">
        <v>201</v>
      </c>
      <c r="F219" s="5">
        <f>ROUND(Source!O217,O219)</f>
        <v>719174.69</v>
      </c>
      <c r="G219" s="5" t="s">
        <v>86</v>
      </c>
      <c r="H219" s="5" t="s">
        <v>87</v>
      </c>
      <c r="I219" s="5"/>
      <c r="J219" s="5"/>
      <c r="K219" s="5">
        <v>201</v>
      </c>
      <c r="L219" s="5">
        <v>1</v>
      </c>
      <c r="M219" s="5">
        <v>3</v>
      </c>
      <c r="N219" s="5" t="s">
        <v>2</v>
      </c>
      <c r="O219" s="5">
        <v>2</v>
      </c>
      <c r="P219" s="5">
        <f>ROUND(Source!DG217,O219)</f>
        <v>719174.69</v>
      </c>
      <c r="Q219" s="5"/>
      <c r="R219" s="5"/>
      <c r="S219" s="5"/>
      <c r="T219" s="5"/>
      <c r="U219" s="5"/>
      <c r="V219" s="5"/>
      <c r="W219" s="5">
        <v>719174.69000000006</v>
      </c>
      <c r="X219" s="5">
        <v>1</v>
      </c>
      <c r="Y219" s="5">
        <v>719174.69000000006</v>
      </c>
      <c r="Z219" s="5">
        <v>719174.69000000006</v>
      </c>
      <c r="AA219" s="5">
        <v>1</v>
      </c>
      <c r="AB219" s="5">
        <v>10935534</v>
      </c>
    </row>
    <row r="220" spans="1:206" x14ac:dyDescent="0.2">
      <c r="A220" s="5">
        <v>50</v>
      </c>
      <c r="B220" s="5">
        <v>0</v>
      </c>
      <c r="C220" s="5">
        <v>0</v>
      </c>
      <c r="D220" s="5">
        <v>1</v>
      </c>
      <c r="E220" s="5">
        <v>202</v>
      </c>
      <c r="F220" s="5">
        <f>ROUND(Source!P217,O220)</f>
        <v>605286.04</v>
      </c>
      <c r="G220" s="5" t="s">
        <v>88</v>
      </c>
      <c r="H220" s="5" t="s">
        <v>89</v>
      </c>
      <c r="I220" s="5"/>
      <c r="J220" s="5"/>
      <c r="K220" s="5">
        <v>202</v>
      </c>
      <c r="L220" s="5">
        <v>2</v>
      </c>
      <c r="M220" s="5">
        <v>3</v>
      </c>
      <c r="N220" s="5" t="s">
        <v>2</v>
      </c>
      <c r="O220" s="5">
        <v>2</v>
      </c>
      <c r="P220" s="5">
        <f>ROUND(Source!DH217,O220)</f>
        <v>605286.04</v>
      </c>
      <c r="Q220" s="5"/>
      <c r="R220" s="5"/>
      <c r="S220" s="5"/>
      <c r="T220" s="5"/>
      <c r="U220" s="5"/>
      <c r="V220" s="5"/>
      <c r="W220" s="5">
        <v>605286.04</v>
      </c>
      <c r="X220" s="5">
        <v>1</v>
      </c>
      <c r="Y220" s="5">
        <v>605286.04</v>
      </c>
      <c r="Z220" s="5">
        <v>605286.04</v>
      </c>
      <c r="AA220" s="5">
        <v>1</v>
      </c>
      <c r="AB220" s="5">
        <v>0</v>
      </c>
    </row>
    <row r="221" spans="1:206" x14ac:dyDescent="0.2">
      <c r="A221" s="5">
        <v>50</v>
      </c>
      <c r="B221" s="5">
        <v>0</v>
      </c>
      <c r="C221" s="5">
        <v>0</v>
      </c>
      <c r="D221" s="5">
        <v>1</v>
      </c>
      <c r="E221" s="5">
        <v>222</v>
      </c>
      <c r="F221" s="5">
        <f>ROUND(Source!AO217,O221)</f>
        <v>0</v>
      </c>
      <c r="G221" s="5" t="s">
        <v>90</v>
      </c>
      <c r="H221" s="5" t="s">
        <v>91</v>
      </c>
      <c r="I221" s="5"/>
      <c r="J221" s="5"/>
      <c r="K221" s="5">
        <v>222</v>
      </c>
      <c r="L221" s="5">
        <v>3</v>
      </c>
      <c r="M221" s="5">
        <v>3</v>
      </c>
      <c r="N221" s="5" t="s">
        <v>2</v>
      </c>
      <c r="O221" s="5">
        <v>2</v>
      </c>
      <c r="P221" s="5">
        <f>ROUND(Source!EG217,O221)</f>
        <v>0</v>
      </c>
      <c r="Q221" s="5"/>
      <c r="R221" s="5"/>
      <c r="S221" s="5"/>
      <c r="T221" s="5"/>
      <c r="U221" s="5"/>
      <c r="V221" s="5"/>
      <c r="W221" s="5">
        <v>0</v>
      </c>
      <c r="X221" s="5">
        <v>1</v>
      </c>
      <c r="Y221" s="5">
        <v>0</v>
      </c>
      <c r="Z221" s="5">
        <v>0</v>
      </c>
      <c r="AA221" s="5">
        <v>1</v>
      </c>
      <c r="AB221" s="5">
        <v>0</v>
      </c>
    </row>
    <row r="222" spans="1:206" x14ac:dyDescent="0.2">
      <c r="A222" s="5">
        <v>50</v>
      </c>
      <c r="B222" s="5">
        <v>0</v>
      </c>
      <c r="C222" s="5">
        <v>0</v>
      </c>
      <c r="D222" s="5">
        <v>1</v>
      </c>
      <c r="E222" s="5">
        <v>225</v>
      </c>
      <c r="F222" s="5">
        <f>ROUND(Source!AV217,O222)</f>
        <v>605286.04</v>
      </c>
      <c r="G222" s="5" t="s">
        <v>92</v>
      </c>
      <c r="H222" s="5" t="s">
        <v>93</v>
      </c>
      <c r="I222" s="5"/>
      <c r="J222" s="5"/>
      <c r="K222" s="5">
        <v>225</v>
      </c>
      <c r="L222" s="5">
        <v>4</v>
      </c>
      <c r="M222" s="5">
        <v>3</v>
      </c>
      <c r="N222" s="5" t="s">
        <v>2</v>
      </c>
      <c r="O222" s="5">
        <v>2</v>
      </c>
      <c r="P222" s="5">
        <f>ROUND(Source!EN217,O222)</f>
        <v>605286.04</v>
      </c>
      <c r="Q222" s="5"/>
      <c r="R222" s="5"/>
      <c r="S222" s="5"/>
      <c r="T222" s="5"/>
      <c r="U222" s="5"/>
      <c r="V222" s="5"/>
      <c r="W222" s="5">
        <v>605286.04</v>
      </c>
      <c r="X222" s="5">
        <v>1</v>
      </c>
      <c r="Y222" s="5">
        <v>605286.04</v>
      </c>
      <c r="Z222" s="5">
        <v>605286.04</v>
      </c>
      <c r="AA222" s="5">
        <v>1</v>
      </c>
      <c r="AB222" s="5">
        <v>0</v>
      </c>
    </row>
    <row r="223" spans="1:206" x14ac:dyDescent="0.2">
      <c r="A223" s="5">
        <v>50</v>
      </c>
      <c r="B223" s="5">
        <v>0</v>
      </c>
      <c r="C223" s="5">
        <v>0</v>
      </c>
      <c r="D223" s="5">
        <v>1</v>
      </c>
      <c r="E223" s="5">
        <v>226</v>
      </c>
      <c r="F223" s="5">
        <f>ROUND(Source!AW217,O223)</f>
        <v>605286.04</v>
      </c>
      <c r="G223" s="5" t="s">
        <v>94</v>
      </c>
      <c r="H223" s="5" t="s">
        <v>95</v>
      </c>
      <c r="I223" s="5"/>
      <c r="J223" s="5"/>
      <c r="K223" s="5">
        <v>226</v>
      </c>
      <c r="L223" s="5">
        <v>5</v>
      </c>
      <c r="M223" s="5">
        <v>3</v>
      </c>
      <c r="N223" s="5" t="s">
        <v>2</v>
      </c>
      <c r="O223" s="5">
        <v>2</v>
      </c>
      <c r="P223" s="5">
        <f>ROUND(Source!EO217,O223)</f>
        <v>605286.04</v>
      </c>
      <c r="Q223" s="5"/>
      <c r="R223" s="5"/>
      <c r="S223" s="5"/>
      <c r="T223" s="5"/>
      <c r="U223" s="5"/>
      <c r="V223" s="5"/>
      <c r="W223" s="5">
        <v>605286.04</v>
      </c>
      <c r="X223" s="5">
        <v>1</v>
      </c>
      <c r="Y223" s="5">
        <v>605286.04</v>
      </c>
      <c r="Z223" s="5">
        <v>605286.04</v>
      </c>
      <c r="AA223" s="5">
        <v>1</v>
      </c>
      <c r="AB223" s="5">
        <v>4781760</v>
      </c>
    </row>
    <row r="224" spans="1:206" x14ac:dyDescent="0.2">
      <c r="A224" s="5">
        <v>50</v>
      </c>
      <c r="B224" s="5">
        <v>0</v>
      </c>
      <c r="C224" s="5">
        <v>0</v>
      </c>
      <c r="D224" s="5">
        <v>1</v>
      </c>
      <c r="E224" s="5">
        <v>227</v>
      </c>
      <c r="F224" s="5">
        <f>ROUND(Source!AX217,O224)</f>
        <v>0</v>
      </c>
      <c r="G224" s="5" t="s">
        <v>96</v>
      </c>
      <c r="H224" s="5" t="s">
        <v>97</v>
      </c>
      <c r="I224" s="5"/>
      <c r="J224" s="5"/>
      <c r="K224" s="5">
        <v>227</v>
      </c>
      <c r="L224" s="5">
        <v>6</v>
      </c>
      <c r="M224" s="5">
        <v>3</v>
      </c>
      <c r="N224" s="5" t="s">
        <v>2</v>
      </c>
      <c r="O224" s="5">
        <v>2</v>
      </c>
      <c r="P224" s="5">
        <f>ROUND(Source!EP217,O224)</f>
        <v>0</v>
      </c>
      <c r="Q224" s="5"/>
      <c r="R224" s="5"/>
      <c r="S224" s="5"/>
      <c r="T224" s="5"/>
      <c r="U224" s="5"/>
      <c r="V224" s="5"/>
      <c r="W224" s="5">
        <v>0</v>
      </c>
      <c r="X224" s="5">
        <v>1</v>
      </c>
      <c r="Y224" s="5">
        <v>0</v>
      </c>
      <c r="Z224" s="5">
        <v>0</v>
      </c>
      <c r="AA224" s="5">
        <v>1</v>
      </c>
      <c r="AB224" s="5">
        <v>0</v>
      </c>
    </row>
    <row r="225" spans="1:28" x14ac:dyDescent="0.2">
      <c r="A225" s="5">
        <v>50</v>
      </c>
      <c r="B225" s="5">
        <v>0</v>
      </c>
      <c r="C225" s="5">
        <v>0</v>
      </c>
      <c r="D225" s="5">
        <v>1</v>
      </c>
      <c r="E225" s="5">
        <v>228</v>
      </c>
      <c r="F225" s="5">
        <f>ROUND(Source!AY217,O225)</f>
        <v>605286.04</v>
      </c>
      <c r="G225" s="5" t="s">
        <v>98</v>
      </c>
      <c r="H225" s="5" t="s">
        <v>99</v>
      </c>
      <c r="I225" s="5"/>
      <c r="J225" s="5"/>
      <c r="K225" s="5">
        <v>228</v>
      </c>
      <c r="L225" s="5">
        <v>7</v>
      </c>
      <c r="M225" s="5">
        <v>3</v>
      </c>
      <c r="N225" s="5" t="s">
        <v>2</v>
      </c>
      <c r="O225" s="5">
        <v>2</v>
      </c>
      <c r="P225" s="5">
        <f>ROUND(Source!EQ217,O225)</f>
        <v>605286.04</v>
      </c>
      <c r="Q225" s="5"/>
      <c r="R225" s="5"/>
      <c r="S225" s="5"/>
      <c r="T225" s="5"/>
      <c r="U225" s="5"/>
      <c r="V225" s="5"/>
      <c r="W225" s="5">
        <v>605286.04</v>
      </c>
      <c r="X225" s="5">
        <v>1</v>
      </c>
      <c r="Y225" s="5">
        <v>605286.04</v>
      </c>
      <c r="Z225" s="5">
        <v>605286.04</v>
      </c>
      <c r="AA225" s="5">
        <v>1</v>
      </c>
      <c r="AB225" s="5">
        <v>4781760</v>
      </c>
    </row>
    <row r="226" spans="1:28" x14ac:dyDescent="0.2">
      <c r="A226" s="5">
        <v>50</v>
      </c>
      <c r="B226" s="5">
        <v>0</v>
      </c>
      <c r="C226" s="5">
        <v>0</v>
      </c>
      <c r="D226" s="5">
        <v>1</v>
      </c>
      <c r="E226" s="5">
        <v>216</v>
      </c>
      <c r="F226" s="5">
        <f>ROUND(Source!AP217,O226)</f>
        <v>0</v>
      </c>
      <c r="G226" s="5" t="s">
        <v>100</v>
      </c>
      <c r="H226" s="5" t="s">
        <v>101</v>
      </c>
      <c r="I226" s="5"/>
      <c r="J226" s="5"/>
      <c r="K226" s="5">
        <v>216</v>
      </c>
      <c r="L226" s="5">
        <v>8</v>
      </c>
      <c r="M226" s="5">
        <v>3</v>
      </c>
      <c r="N226" s="5" t="s">
        <v>2</v>
      </c>
      <c r="O226" s="5">
        <v>2</v>
      </c>
      <c r="P226" s="5">
        <f>ROUND(Source!EH217,O226)</f>
        <v>0</v>
      </c>
      <c r="Q226" s="5"/>
      <c r="R226" s="5"/>
      <c r="S226" s="5"/>
      <c r="T226" s="5"/>
      <c r="U226" s="5"/>
      <c r="V226" s="5"/>
      <c r="W226" s="5">
        <v>0</v>
      </c>
      <c r="X226" s="5">
        <v>1</v>
      </c>
      <c r="Y226" s="5">
        <v>0</v>
      </c>
      <c r="Z226" s="5">
        <v>0</v>
      </c>
      <c r="AA226" s="5">
        <v>1</v>
      </c>
      <c r="AB226" s="5">
        <v>0</v>
      </c>
    </row>
    <row r="227" spans="1:28" x14ac:dyDescent="0.2">
      <c r="A227" s="5">
        <v>50</v>
      </c>
      <c r="B227" s="5">
        <v>0</v>
      </c>
      <c r="C227" s="5">
        <v>0</v>
      </c>
      <c r="D227" s="5">
        <v>1</v>
      </c>
      <c r="E227" s="5">
        <v>223</v>
      </c>
      <c r="F227" s="5">
        <f>ROUND(Source!AQ217,O227)</f>
        <v>0</v>
      </c>
      <c r="G227" s="5" t="s">
        <v>102</v>
      </c>
      <c r="H227" s="5" t="s">
        <v>103</v>
      </c>
      <c r="I227" s="5"/>
      <c r="J227" s="5"/>
      <c r="K227" s="5">
        <v>223</v>
      </c>
      <c r="L227" s="5">
        <v>9</v>
      </c>
      <c r="M227" s="5">
        <v>3</v>
      </c>
      <c r="N227" s="5" t="s">
        <v>2</v>
      </c>
      <c r="O227" s="5">
        <v>2</v>
      </c>
      <c r="P227" s="5">
        <f>ROUND(Source!EI217,O227)</f>
        <v>0</v>
      </c>
      <c r="Q227" s="5"/>
      <c r="R227" s="5"/>
      <c r="S227" s="5"/>
      <c r="T227" s="5"/>
      <c r="U227" s="5"/>
      <c r="V227" s="5"/>
      <c r="W227" s="5">
        <v>0</v>
      </c>
      <c r="X227" s="5">
        <v>1</v>
      </c>
      <c r="Y227" s="5">
        <v>0</v>
      </c>
      <c r="Z227" s="5">
        <v>0</v>
      </c>
      <c r="AA227" s="5">
        <v>1</v>
      </c>
      <c r="AB227" s="5">
        <v>0</v>
      </c>
    </row>
    <row r="228" spans="1:28" x14ac:dyDescent="0.2">
      <c r="A228" s="5">
        <v>50</v>
      </c>
      <c r="B228" s="5">
        <v>0</v>
      </c>
      <c r="C228" s="5">
        <v>0</v>
      </c>
      <c r="D228" s="5">
        <v>1</v>
      </c>
      <c r="E228" s="5">
        <v>229</v>
      </c>
      <c r="F228" s="5">
        <f>ROUND(Source!AZ217,O228)</f>
        <v>0</v>
      </c>
      <c r="G228" s="5" t="s">
        <v>104</v>
      </c>
      <c r="H228" s="5" t="s">
        <v>105</v>
      </c>
      <c r="I228" s="5"/>
      <c r="J228" s="5"/>
      <c r="K228" s="5">
        <v>229</v>
      </c>
      <c r="L228" s="5">
        <v>10</v>
      </c>
      <c r="M228" s="5">
        <v>3</v>
      </c>
      <c r="N228" s="5" t="s">
        <v>2</v>
      </c>
      <c r="O228" s="5">
        <v>2</v>
      </c>
      <c r="P228" s="5">
        <f>ROUND(Source!ER217,O228)</f>
        <v>0</v>
      </c>
      <c r="Q228" s="5"/>
      <c r="R228" s="5"/>
      <c r="S228" s="5"/>
      <c r="T228" s="5"/>
      <c r="U228" s="5"/>
      <c r="V228" s="5"/>
      <c r="W228" s="5">
        <v>0</v>
      </c>
      <c r="X228" s="5">
        <v>1</v>
      </c>
      <c r="Y228" s="5">
        <v>0</v>
      </c>
      <c r="Z228" s="5">
        <v>0</v>
      </c>
      <c r="AA228" s="5">
        <v>1</v>
      </c>
      <c r="AB228" s="5">
        <v>0</v>
      </c>
    </row>
    <row r="229" spans="1:28" x14ac:dyDescent="0.2">
      <c r="A229" s="5">
        <v>50</v>
      </c>
      <c r="B229" s="5">
        <v>0</v>
      </c>
      <c r="C229" s="5">
        <v>0</v>
      </c>
      <c r="D229" s="5">
        <v>1</v>
      </c>
      <c r="E229" s="5">
        <v>203</v>
      </c>
      <c r="F229" s="5">
        <f>ROUND(Source!Q217,O229)</f>
        <v>14759.6</v>
      </c>
      <c r="G229" s="5" t="s">
        <v>106</v>
      </c>
      <c r="H229" s="5" t="s">
        <v>107</v>
      </c>
      <c r="I229" s="5"/>
      <c r="J229" s="5"/>
      <c r="K229" s="5">
        <v>203</v>
      </c>
      <c r="L229" s="5">
        <v>11</v>
      </c>
      <c r="M229" s="5">
        <v>3</v>
      </c>
      <c r="N229" s="5" t="s">
        <v>2</v>
      </c>
      <c r="O229" s="5">
        <v>2</v>
      </c>
      <c r="P229" s="5">
        <f>ROUND(Source!DI217,O229)</f>
        <v>14759.6</v>
      </c>
      <c r="Q229" s="5"/>
      <c r="R229" s="5"/>
      <c r="S229" s="5"/>
      <c r="T229" s="5"/>
      <c r="U229" s="5"/>
      <c r="V229" s="5"/>
      <c r="W229" s="5">
        <v>14759.599999999999</v>
      </c>
      <c r="X229" s="5">
        <v>1</v>
      </c>
      <c r="Y229" s="5">
        <v>14759.599999999999</v>
      </c>
      <c r="Z229" s="5">
        <v>14759.599999999999</v>
      </c>
      <c r="AA229" s="5">
        <v>1</v>
      </c>
      <c r="AB229" s="5">
        <v>247666</v>
      </c>
    </row>
    <row r="230" spans="1:28" x14ac:dyDescent="0.2">
      <c r="A230" s="5">
        <v>50</v>
      </c>
      <c r="B230" s="5">
        <v>0</v>
      </c>
      <c r="C230" s="5">
        <v>0</v>
      </c>
      <c r="D230" s="5">
        <v>1</v>
      </c>
      <c r="E230" s="5">
        <v>231</v>
      </c>
      <c r="F230" s="5">
        <f>ROUND(Source!BB217,O230)</f>
        <v>0</v>
      </c>
      <c r="G230" s="5" t="s">
        <v>108</v>
      </c>
      <c r="H230" s="5" t="s">
        <v>109</v>
      </c>
      <c r="I230" s="5"/>
      <c r="J230" s="5"/>
      <c r="K230" s="5">
        <v>231</v>
      </c>
      <c r="L230" s="5">
        <v>12</v>
      </c>
      <c r="M230" s="5">
        <v>3</v>
      </c>
      <c r="N230" s="5" t="s">
        <v>2</v>
      </c>
      <c r="O230" s="5">
        <v>2</v>
      </c>
      <c r="P230" s="5">
        <f>ROUND(Source!ET217,O230)</f>
        <v>0</v>
      </c>
      <c r="Q230" s="5"/>
      <c r="R230" s="5"/>
      <c r="S230" s="5"/>
      <c r="T230" s="5"/>
      <c r="U230" s="5"/>
      <c r="V230" s="5"/>
      <c r="W230" s="5">
        <v>0</v>
      </c>
      <c r="X230" s="5">
        <v>1</v>
      </c>
      <c r="Y230" s="5">
        <v>0</v>
      </c>
      <c r="Z230" s="5">
        <v>0</v>
      </c>
      <c r="AA230" s="5">
        <v>1</v>
      </c>
      <c r="AB230" s="5">
        <v>0</v>
      </c>
    </row>
    <row r="231" spans="1:28" x14ac:dyDescent="0.2">
      <c r="A231" s="5">
        <v>50</v>
      </c>
      <c r="B231" s="5">
        <v>0</v>
      </c>
      <c r="C231" s="5">
        <v>0</v>
      </c>
      <c r="D231" s="5">
        <v>1</v>
      </c>
      <c r="E231" s="5">
        <v>204</v>
      </c>
      <c r="F231" s="5">
        <f>ROUND(Source!R217,O231)</f>
        <v>6023.24</v>
      </c>
      <c r="G231" s="5" t="s">
        <v>110</v>
      </c>
      <c r="H231" s="5" t="s">
        <v>111</v>
      </c>
      <c r="I231" s="5"/>
      <c r="J231" s="5"/>
      <c r="K231" s="5">
        <v>204</v>
      </c>
      <c r="L231" s="5">
        <v>13</v>
      </c>
      <c r="M231" s="5">
        <v>3</v>
      </c>
      <c r="N231" s="5" t="s">
        <v>2</v>
      </c>
      <c r="O231" s="5">
        <v>2</v>
      </c>
      <c r="P231" s="5">
        <f>ROUND(Source!DJ217,O231)</f>
        <v>6023.24</v>
      </c>
      <c r="Q231" s="5"/>
      <c r="R231" s="5"/>
      <c r="S231" s="5"/>
      <c r="T231" s="5"/>
      <c r="U231" s="5"/>
      <c r="V231" s="5"/>
      <c r="W231" s="5">
        <v>6023.24</v>
      </c>
      <c r="X231" s="5">
        <v>1</v>
      </c>
      <c r="Y231" s="5">
        <v>6023.24</v>
      </c>
      <c r="Z231" s="5">
        <v>6023.24</v>
      </c>
      <c r="AA231" s="5">
        <v>1</v>
      </c>
      <c r="AB231" s="5">
        <v>358864</v>
      </c>
    </row>
    <row r="232" spans="1:28" x14ac:dyDescent="0.2">
      <c r="A232" s="5">
        <v>50</v>
      </c>
      <c r="B232" s="5">
        <v>0</v>
      </c>
      <c r="C232" s="5">
        <v>0</v>
      </c>
      <c r="D232" s="5">
        <v>1</v>
      </c>
      <c r="E232" s="5">
        <v>205</v>
      </c>
      <c r="F232" s="5">
        <f>ROUND(Source!S217,O232)</f>
        <v>99129.05</v>
      </c>
      <c r="G232" s="5" t="s">
        <v>112</v>
      </c>
      <c r="H232" s="5" t="s">
        <v>113</v>
      </c>
      <c r="I232" s="5"/>
      <c r="J232" s="5"/>
      <c r="K232" s="5">
        <v>205</v>
      </c>
      <c r="L232" s="5">
        <v>14</v>
      </c>
      <c r="M232" s="5">
        <v>3</v>
      </c>
      <c r="N232" s="5" t="s">
        <v>2</v>
      </c>
      <c r="O232" s="5">
        <v>2</v>
      </c>
      <c r="P232" s="5">
        <f>ROUND(Source!DK217,O232)</f>
        <v>99129.05</v>
      </c>
      <c r="Q232" s="5"/>
      <c r="R232" s="5"/>
      <c r="S232" s="5"/>
      <c r="T232" s="5"/>
      <c r="U232" s="5"/>
      <c r="V232" s="5"/>
      <c r="W232" s="5">
        <v>99129.050000000017</v>
      </c>
      <c r="X232" s="5">
        <v>1</v>
      </c>
      <c r="Y232" s="5">
        <v>99129.050000000017</v>
      </c>
      <c r="Z232" s="5">
        <v>99129.050000000017</v>
      </c>
      <c r="AA232" s="5">
        <v>1</v>
      </c>
      <c r="AB232" s="5">
        <v>5906108</v>
      </c>
    </row>
    <row r="233" spans="1:28" x14ac:dyDescent="0.2">
      <c r="A233" s="5">
        <v>50</v>
      </c>
      <c r="B233" s="5">
        <v>0</v>
      </c>
      <c r="C233" s="5">
        <v>0</v>
      </c>
      <c r="D233" s="5">
        <v>1</v>
      </c>
      <c r="E233" s="5">
        <v>232</v>
      </c>
      <c r="F233" s="5">
        <f>ROUND(Source!BC217,O233)</f>
        <v>0</v>
      </c>
      <c r="G233" s="5" t="s">
        <v>114</v>
      </c>
      <c r="H233" s="5" t="s">
        <v>115</v>
      </c>
      <c r="I233" s="5"/>
      <c r="J233" s="5"/>
      <c r="K233" s="5">
        <v>232</v>
      </c>
      <c r="L233" s="5">
        <v>15</v>
      </c>
      <c r="M233" s="5">
        <v>3</v>
      </c>
      <c r="N233" s="5" t="s">
        <v>2</v>
      </c>
      <c r="O233" s="5">
        <v>2</v>
      </c>
      <c r="P233" s="5">
        <f>ROUND(Source!EU217,O233)</f>
        <v>0</v>
      </c>
      <c r="Q233" s="5"/>
      <c r="R233" s="5"/>
      <c r="S233" s="5"/>
      <c r="T233" s="5"/>
      <c r="U233" s="5"/>
      <c r="V233" s="5"/>
      <c r="W233" s="5">
        <v>0</v>
      </c>
      <c r="X233" s="5">
        <v>1</v>
      </c>
      <c r="Y233" s="5">
        <v>0</v>
      </c>
      <c r="Z233" s="5">
        <v>0</v>
      </c>
      <c r="AA233" s="5">
        <v>1</v>
      </c>
      <c r="AB233" s="5">
        <v>0</v>
      </c>
    </row>
    <row r="234" spans="1:28" x14ac:dyDescent="0.2">
      <c r="A234" s="5">
        <v>50</v>
      </c>
      <c r="B234" s="5">
        <v>0</v>
      </c>
      <c r="C234" s="5">
        <v>0</v>
      </c>
      <c r="D234" s="5">
        <v>1</v>
      </c>
      <c r="E234" s="5">
        <v>214</v>
      </c>
      <c r="F234" s="5">
        <f>ROUND(Source!AS217,O234)</f>
        <v>877642.87</v>
      </c>
      <c r="G234" s="5" t="s">
        <v>116</v>
      </c>
      <c r="H234" s="5" t="s">
        <v>117</v>
      </c>
      <c r="I234" s="5"/>
      <c r="J234" s="5"/>
      <c r="K234" s="5">
        <v>214</v>
      </c>
      <c r="L234" s="5">
        <v>16</v>
      </c>
      <c r="M234" s="5">
        <v>3</v>
      </c>
      <c r="N234" s="5" t="s">
        <v>2</v>
      </c>
      <c r="O234" s="5">
        <v>2</v>
      </c>
      <c r="P234" s="5">
        <f>ROUND(Source!EK217,O234)</f>
        <v>877688.75</v>
      </c>
      <c r="Q234" s="5"/>
      <c r="R234" s="5"/>
      <c r="S234" s="5"/>
      <c r="T234" s="5"/>
      <c r="U234" s="5"/>
      <c r="V234" s="5"/>
      <c r="W234" s="5">
        <v>877642.87</v>
      </c>
      <c r="X234" s="5">
        <v>1</v>
      </c>
      <c r="Y234" s="5">
        <v>877642.87</v>
      </c>
      <c r="Z234" s="5">
        <v>877692.11</v>
      </c>
      <c r="AA234" s="5">
        <v>1</v>
      </c>
      <c r="AB234" s="5">
        <v>20380000</v>
      </c>
    </row>
    <row r="235" spans="1:28" x14ac:dyDescent="0.2">
      <c r="A235" s="5">
        <v>50</v>
      </c>
      <c r="B235" s="5">
        <v>0</v>
      </c>
      <c r="C235" s="5">
        <v>0</v>
      </c>
      <c r="D235" s="5">
        <v>1</v>
      </c>
      <c r="E235" s="5">
        <v>215</v>
      </c>
      <c r="F235" s="5">
        <f>ROUND(Source!AT217,O235)</f>
        <v>0</v>
      </c>
      <c r="G235" s="5" t="s">
        <v>118</v>
      </c>
      <c r="H235" s="5" t="s">
        <v>119</v>
      </c>
      <c r="I235" s="5"/>
      <c r="J235" s="5"/>
      <c r="K235" s="5">
        <v>215</v>
      </c>
      <c r="L235" s="5">
        <v>17</v>
      </c>
      <c r="M235" s="5">
        <v>3</v>
      </c>
      <c r="N235" s="5" t="s">
        <v>2</v>
      </c>
      <c r="O235" s="5">
        <v>2</v>
      </c>
      <c r="P235" s="5">
        <f>ROUND(Source!EL217,O235)</f>
        <v>0</v>
      </c>
      <c r="Q235" s="5"/>
      <c r="R235" s="5"/>
      <c r="S235" s="5"/>
      <c r="T235" s="5"/>
      <c r="U235" s="5"/>
      <c r="V235" s="5"/>
      <c r="W235" s="5">
        <v>0</v>
      </c>
      <c r="X235" s="5">
        <v>1</v>
      </c>
      <c r="Y235" s="5">
        <v>0</v>
      </c>
      <c r="Z235" s="5">
        <v>0</v>
      </c>
      <c r="AA235" s="5">
        <v>1</v>
      </c>
      <c r="AB235" s="5">
        <v>0</v>
      </c>
    </row>
    <row r="236" spans="1:28" x14ac:dyDescent="0.2">
      <c r="A236" s="5">
        <v>50</v>
      </c>
      <c r="B236" s="5">
        <v>0</v>
      </c>
      <c r="C236" s="5">
        <v>0</v>
      </c>
      <c r="D236" s="5">
        <v>1</v>
      </c>
      <c r="E236" s="5">
        <v>217</v>
      </c>
      <c r="F236" s="5">
        <f>ROUND(Source!AU217,O236)</f>
        <v>0</v>
      </c>
      <c r="G236" s="5" t="s">
        <v>120</v>
      </c>
      <c r="H236" s="5" t="s">
        <v>121</v>
      </c>
      <c r="I236" s="5"/>
      <c r="J236" s="5"/>
      <c r="K236" s="5">
        <v>217</v>
      </c>
      <c r="L236" s="5">
        <v>18</v>
      </c>
      <c r="M236" s="5">
        <v>3</v>
      </c>
      <c r="N236" s="5" t="s">
        <v>2</v>
      </c>
      <c r="O236" s="5">
        <v>2</v>
      </c>
      <c r="P236" s="5">
        <f>ROUND(Source!EM217,O236)</f>
        <v>0</v>
      </c>
      <c r="Q236" s="5"/>
      <c r="R236" s="5"/>
      <c r="S236" s="5"/>
      <c r="T236" s="5"/>
      <c r="U236" s="5"/>
      <c r="V236" s="5"/>
      <c r="W236" s="5">
        <v>0</v>
      </c>
      <c r="X236" s="5">
        <v>1</v>
      </c>
      <c r="Y236" s="5">
        <v>0</v>
      </c>
      <c r="Z236" s="5">
        <v>0</v>
      </c>
      <c r="AA236" s="5">
        <v>1</v>
      </c>
      <c r="AB236" s="5">
        <v>0</v>
      </c>
    </row>
    <row r="237" spans="1:28" x14ac:dyDescent="0.2">
      <c r="A237" s="5">
        <v>50</v>
      </c>
      <c r="B237" s="5">
        <v>0</v>
      </c>
      <c r="C237" s="5">
        <v>0</v>
      </c>
      <c r="D237" s="5">
        <v>1</v>
      </c>
      <c r="E237" s="5">
        <v>230</v>
      </c>
      <c r="F237" s="5">
        <f>ROUND(Source!BA217,O237)</f>
        <v>0</v>
      </c>
      <c r="G237" s="5" t="s">
        <v>122</v>
      </c>
      <c r="H237" s="5" t="s">
        <v>123</v>
      </c>
      <c r="I237" s="5"/>
      <c r="J237" s="5"/>
      <c r="K237" s="5">
        <v>230</v>
      </c>
      <c r="L237" s="5">
        <v>19</v>
      </c>
      <c r="M237" s="5">
        <v>3</v>
      </c>
      <c r="N237" s="5" t="s">
        <v>2</v>
      </c>
      <c r="O237" s="5">
        <v>2</v>
      </c>
      <c r="P237" s="5">
        <f>ROUND(Source!ES217,O237)</f>
        <v>0</v>
      </c>
      <c r="Q237" s="5"/>
      <c r="R237" s="5"/>
      <c r="S237" s="5"/>
      <c r="T237" s="5"/>
      <c r="U237" s="5"/>
      <c r="V237" s="5"/>
      <c r="W237" s="5">
        <v>0</v>
      </c>
      <c r="X237" s="5">
        <v>1</v>
      </c>
      <c r="Y237" s="5">
        <v>0</v>
      </c>
      <c r="Z237" s="5">
        <v>0</v>
      </c>
      <c r="AA237" s="5">
        <v>1</v>
      </c>
      <c r="AB237" s="5">
        <v>0</v>
      </c>
    </row>
    <row r="238" spans="1:28" x14ac:dyDescent="0.2">
      <c r="A238" s="5">
        <v>50</v>
      </c>
      <c r="B238" s="5">
        <v>0</v>
      </c>
      <c r="C238" s="5">
        <v>0</v>
      </c>
      <c r="D238" s="5">
        <v>1</v>
      </c>
      <c r="E238" s="5">
        <v>206</v>
      </c>
      <c r="F238" s="5">
        <f>ROUND(Source!T217,O238)</f>
        <v>0</v>
      </c>
      <c r="G238" s="5" t="s">
        <v>124</v>
      </c>
      <c r="H238" s="5" t="s">
        <v>125</v>
      </c>
      <c r="I238" s="5"/>
      <c r="J238" s="5"/>
      <c r="K238" s="5">
        <v>206</v>
      </c>
      <c r="L238" s="5">
        <v>20</v>
      </c>
      <c r="M238" s="5">
        <v>3</v>
      </c>
      <c r="N238" s="5" t="s">
        <v>2</v>
      </c>
      <c r="O238" s="5">
        <v>2</v>
      </c>
      <c r="P238" s="5">
        <f>ROUND(Source!DL217,O238)</f>
        <v>0</v>
      </c>
      <c r="Q238" s="5"/>
      <c r="R238" s="5"/>
      <c r="S238" s="5"/>
      <c r="T238" s="5"/>
      <c r="U238" s="5"/>
      <c r="V238" s="5"/>
      <c r="W238" s="5">
        <v>0</v>
      </c>
      <c r="X238" s="5">
        <v>1</v>
      </c>
      <c r="Y238" s="5">
        <v>0</v>
      </c>
      <c r="Z238" s="5">
        <v>0</v>
      </c>
      <c r="AA238" s="5">
        <v>1</v>
      </c>
      <c r="AB238" s="5">
        <v>0</v>
      </c>
    </row>
    <row r="239" spans="1:28" x14ac:dyDescent="0.2">
      <c r="A239" s="5">
        <v>50</v>
      </c>
      <c r="B239" s="5">
        <v>0</v>
      </c>
      <c r="C239" s="5">
        <v>0</v>
      </c>
      <c r="D239" s="5">
        <v>1</v>
      </c>
      <c r="E239" s="5">
        <v>207</v>
      </c>
      <c r="F239" s="5">
        <f>Source!U217</f>
        <v>10650.186167000002</v>
      </c>
      <c r="G239" s="5" t="s">
        <v>126</v>
      </c>
      <c r="H239" s="5" t="s">
        <v>127</v>
      </c>
      <c r="I239" s="5"/>
      <c r="J239" s="5"/>
      <c r="K239" s="5">
        <v>207</v>
      </c>
      <c r="L239" s="5">
        <v>21</v>
      </c>
      <c r="M239" s="5">
        <v>3</v>
      </c>
      <c r="N239" s="5" t="s">
        <v>2</v>
      </c>
      <c r="O239" s="5">
        <v>-1</v>
      </c>
      <c r="P239" s="5">
        <f>Source!DM217</f>
        <v>10650.186167000002</v>
      </c>
      <c r="Q239" s="5"/>
      <c r="R239" s="5"/>
      <c r="S239" s="5"/>
      <c r="T239" s="5"/>
      <c r="U239" s="5"/>
      <c r="V239" s="5"/>
      <c r="W239" s="5">
        <v>10650.186167</v>
      </c>
      <c r="X239" s="5">
        <v>1</v>
      </c>
      <c r="Y239" s="5">
        <v>10650.186167</v>
      </c>
      <c r="Z239" s="5">
        <v>10650.186167</v>
      </c>
      <c r="AA239" s="5">
        <v>1</v>
      </c>
      <c r="AB239" s="5">
        <v>10650.186167</v>
      </c>
    </row>
    <row r="240" spans="1:28" x14ac:dyDescent="0.2">
      <c r="A240" s="5">
        <v>50</v>
      </c>
      <c r="B240" s="5">
        <v>0</v>
      </c>
      <c r="C240" s="5">
        <v>0</v>
      </c>
      <c r="D240" s="5">
        <v>1</v>
      </c>
      <c r="E240" s="5">
        <v>208</v>
      </c>
      <c r="F240" s="5">
        <f>Source!V217</f>
        <v>561.27225914999997</v>
      </c>
      <c r="G240" s="5" t="s">
        <v>128</v>
      </c>
      <c r="H240" s="5" t="s">
        <v>129</v>
      </c>
      <c r="I240" s="5"/>
      <c r="J240" s="5"/>
      <c r="K240" s="5">
        <v>208</v>
      </c>
      <c r="L240" s="5">
        <v>22</v>
      </c>
      <c r="M240" s="5">
        <v>3</v>
      </c>
      <c r="N240" s="5" t="s">
        <v>2</v>
      </c>
      <c r="O240" s="5">
        <v>-1</v>
      </c>
      <c r="P240" s="5">
        <f>Source!DN217</f>
        <v>561.27225914999997</v>
      </c>
      <c r="Q240" s="5"/>
      <c r="R240" s="5"/>
      <c r="S240" s="5"/>
      <c r="T240" s="5"/>
      <c r="U240" s="5"/>
      <c r="V240" s="5"/>
      <c r="W240" s="5">
        <v>561.27225920000001</v>
      </c>
      <c r="X240" s="5">
        <v>1</v>
      </c>
      <c r="Y240" s="5">
        <v>561.27225920000001</v>
      </c>
      <c r="Z240" s="5">
        <v>561.27225920000001</v>
      </c>
      <c r="AA240" s="5">
        <v>1</v>
      </c>
      <c r="AB240" s="5">
        <v>561.27225920000001</v>
      </c>
    </row>
    <row r="241" spans="1:28" x14ac:dyDescent="0.2">
      <c r="A241" s="5">
        <v>50</v>
      </c>
      <c r="B241" s="5">
        <v>0</v>
      </c>
      <c r="C241" s="5">
        <v>0</v>
      </c>
      <c r="D241" s="5">
        <v>1</v>
      </c>
      <c r="E241" s="5">
        <v>209</v>
      </c>
      <c r="F241" s="5">
        <f>ROUND(Source!W217,O241)</f>
        <v>0</v>
      </c>
      <c r="G241" s="5" t="s">
        <v>130</v>
      </c>
      <c r="H241" s="5" t="s">
        <v>131</v>
      </c>
      <c r="I241" s="5"/>
      <c r="J241" s="5"/>
      <c r="K241" s="5">
        <v>209</v>
      </c>
      <c r="L241" s="5">
        <v>23</v>
      </c>
      <c r="M241" s="5">
        <v>3</v>
      </c>
      <c r="N241" s="5" t="s">
        <v>2</v>
      </c>
      <c r="O241" s="5">
        <v>2</v>
      </c>
      <c r="P241" s="5">
        <f>ROUND(Source!DO217,O241)</f>
        <v>0</v>
      </c>
      <c r="Q241" s="5"/>
      <c r="R241" s="5"/>
      <c r="S241" s="5"/>
      <c r="T241" s="5"/>
      <c r="U241" s="5"/>
      <c r="V241" s="5"/>
      <c r="W241" s="5">
        <v>0</v>
      </c>
      <c r="X241" s="5">
        <v>1</v>
      </c>
      <c r="Y241" s="5">
        <v>0</v>
      </c>
      <c r="Z241" s="5">
        <v>0</v>
      </c>
      <c r="AA241" s="5">
        <v>1</v>
      </c>
      <c r="AB241" s="5">
        <v>0</v>
      </c>
    </row>
    <row r="242" spans="1:28" x14ac:dyDescent="0.2">
      <c r="A242" s="5">
        <v>50</v>
      </c>
      <c r="B242" s="5">
        <v>0</v>
      </c>
      <c r="C242" s="5">
        <v>0</v>
      </c>
      <c r="D242" s="5">
        <v>1</v>
      </c>
      <c r="E242" s="5">
        <v>233</v>
      </c>
      <c r="F242" s="5">
        <f>ROUND(Source!BD217,O242)</f>
        <v>0</v>
      </c>
      <c r="G242" s="5" t="s">
        <v>132</v>
      </c>
      <c r="H242" s="5" t="s">
        <v>133</v>
      </c>
      <c r="I242" s="5"/>
      <c r="J242" s="5"/>
      <c r="K242" s="5">
        <v>233</v>
      </c>
      <c r="L242" s="5">
        <v>24</v>
      </c>
      <c r="M242" s="5">
        <v>3</v>
      </c>
      <c r="N242" s="5" t="s">
        <v>2</v>
      </c>
      <c r="O242" s="5">
        <v>2</v>
      </c>
      <c r="P242" s="5">
        <f>ROUND(Source!EV217,O242)</f>
        <v>0</v>
      </c>
      <c r="Q242" s="5"/>
      <c r="R242" s="5"/>
      <c r="S242" s="5"/>
      <c r="T242" s="5"/>
      <c r="U242" s="5"/>
      <c r="V242" s="5"/>
      <c r="W242" s="5">
        <v>0</v>
      </c>
      <c r="X242" s="5">
        <v>1</v>
      </c>
      <c r="Y242" s="5">
        <v>0</v>
      </c>
      <c r="Z242" s="5">
        <v>0</v>
      </c>
      <c r="AA242" s="5">
        <v>1</v>
      </c>
      <c r="AB242" s="5">
        <v>0</v>
      </c>
    </row>
    <row r="243" spans="1:28" x14ac:dyDescent="0.2">
      <c r="A243" s="5">
        <v>50</v>
      </c>
      <c r="B243" s="5">
        <v>0</v>
      </c>
      <c r="C243" s="5">
        <v>0</v>
      </c>
      <c r="D243" s="5">
        <v>1</v>
      </c>
      <c r="E243" s="5">
        <v>210</v>
      </c>
      <c r="F243" s="5">
        <f>ROUND(Source!X217,O243)</f>
        <v>104175.48</v>
      </c>
      <c r="G243" s="5" t="s">
        <v>134</v>
      </c>
      <c r="H243" s="5" t="s">
        <v>135</v>
      </c>
      <c r="I243" s="5"/>
      <c r="J243" s="5"/>
      <c r="K243" s="5">
        <v>210</v>
      </c>
      <c r="L243" s="5">
        <v>25</v>
      </c>
      <c r="M243" s="5">
        <v>3</v>
      </c>
      <c r="N243" s="5" t="s">
        <v>2</v>
      </c>
      <c r="O243" s="5">
        <v>2</v>
      </c>
      <c r="P243" s="5">
        <f>ROUND(Source!DP217,O243)</f>
        <v>104175.48</v>
      </c>
      <c r="Q243" s="5"/>
      <c r="R243" s="5"/>
      <c r="S243" s="5"/>
      <c r="T243" s="5"/>
      <c r="U243" s="5"/>
      <c r="V243" s="5"/>
      <c r="W243" s="5">
        <v>104175.48</v>
      </c>
      <c r="X243" s="5">
        <v>1</v>
      </c>
      <c r="Y243" s="5">
        <v>104175.48</v>
      </c>
      <c r="Z243" s="5">
        <v>104175.48</v>
      </c>
      <c r="AA243" s="5">
        <v>1</v>
      </c>
      <c r="AB243" s="5">
        <v>6206774</v>
      </c>
    </row>
    <row r="244" spans="1:28" x14ac:dyDescent="0.2">
      <c r="A244" s="5">
        <v>50</v>
      </c>
      <c r="B244" s="5">
        <v>0</v>
      </c>
      <c r="C244" s="5">
        <v>0</v>
      </c>
      <c r="D244" s="5">
        <v>1</v>
      </c>
      <c r="E244" s="5">
        <v>211</v>
      </c>
      <c r="F244" s="5">
        <f>ROUND(Source!Y217,O244)</f>
        <v>54292.7</v>
      </c>
      <c r="G244" s="5" t="s">
        <v>136</v>
      </c>
      <c r="H244" s="5" t="s">
        <v>137</v>
      </c>
      <c r="I244" s="5"/>
      <c r="J244" s="5"/>
      <c r="K244" s="5">
        <v>211</v>
      </c>
      <c r="L244" s="5">
        <v>26</v>
      </c>
      <c r="M244" s="5">
        <v>3</v>
      </c>
      <c r="N244" s="5" t="s">
        <v>2</v>
      </c>
      <c r="O244" s="5">
        <v>2</v>
      </c>
      <c r="P244" s="5">
        <f>ROUND(Source!DQ217,O244)</f>
        <v>54338.58</v>
      </c>
      <c r="Q244" s="5"/>
      <c r="R244" s="5"/>
      <c r="S244" s="5"/>
      <c r="T244" s="5"/>
      <c r="U244" s="5"/>
      <c r="V244" s="5"/>
      <c r="W244" s="5">
        <v>54292.7</v>
      </c>
      <c r="X244" s="5">
        <v>1</v>
      </c>
      <c r="Y244" s="5">
        <v>54292.7</v>
      </c>
      <c r="Z244" s="5">
        <v>54341.94</v>
      </c>
      <c r="AA244" s="5">
        <v>1</v>
      </c>
      <c r="AB244" s="5">
        <v>3237692</v>
      </c>
    </row>
    <row r="245" spans="1:28" x14ac:dyDescent="0.2">
      <c r="A245" s="5">
        <v>50</v>
      </c>
      <c r="B245" s="5">
        <v>0</v>
      </c>
      <c r="C245" s="5">
        <v>0</v>
      </c>
      <c r="D245" s="5">
        <v>1</v>
      </c>
      <c r="E245" s="5">
        <v>224</v>
      </c>
      <c r="F245" s="5">
        <f>ROUND(Source!AR217,O245)</f>
        <v>877642.87</v>
      </c>
      <c r="G245" s="5" t="s">
        <v>138</v>
      </c>
      <c r="H245" s="5" t="s">
        <v>139</v>
      </c>
      <c r="I245" s="5"/>
      <c r="J245" s="5"/>
      <c r="K245" s="5">
        <v>224</v>
      </c>
      <c r="L245" s="5">
        <v>27</v>
      </c>
      <c r="M245" s="5">
        <v>3</v>
      </c>
      <c r="N245" s="5" t="s">
        <v>2</v>
      </c>
      <c r="O245" s="5">
        <v>2</v>
      </c>
      <c r="P245" s="5">
        <f>ROUND(Source!EJ217,O245)</f>
        <v>877688.75</v>
      </c>
      <c r="Q245" s="5"/>
      <c r="R245" s="5"/>
      <c r="S245" s="5"/>
      <c r="T245" s="5"/>
      <c r="U245" s="5"/>
      <c r="V245" s="5"/>
      <c r="W245" s="5">
        <v>877642.87</v>
      </c>
      <c r="X245" s="5">
        <v>1</v>
      </c>
      <c r="Y245" s="5">
        <v>877642.87</v>
      </c>
      <c r="Z245" s="5">
        <v>877692.1100000001</v>
      </c>
      <c r="AA245" s="5">
        <v>1</v>
      </c>
      <c r="AB245" s="5">
        <v>20380000</v>
      </c>
    </row>
    <row r="247" spans="1:28" x14ac:dyDescent="0.2">
      <c r="A247" s="6">
        <v>61</v>
      </c>
      <c r="B247" s="6"/>
      <c r="C247" s="6"/>
      <c r="D247" s="6"/>
      <c r="E247" s="6"/>
      <c r="F247" s="6">
        <v>0</v>
      </c>
      <c r="G247" s="6" t="s">
        <v>221</v>
      </c>
      <c r="H247" s="6" t="s">
        <v>222</v>
      </c>
    </row>
    <row r="248" spans="1:28" x14ac:dyDescent="0.2">
      <c r="A248" s="6">
        <v>61</v>
      </c>
      <c r="B248" s="6"/>
      <c r="C248" s="6"/>
      <c r="D248" s="6"/>
      <c r="E248" s="6"/>
      <c r="F248" s="6">
        <v>1</v>
      </c>
      <c r="G248" s="6" t="s">
        <v>223</v>
      </c>
      <c r="H248" s="6" t="s">
        <v>224</v>
      </c>
    </row>
    <row r="249" spans="1:28" x14ac:dyDescent="0.2">
      <c r="A249" s="6">
        <v>61</v>
      </c>
      <c r="B249" s="6"/>
      <c r="C249" s="6"/>
      <c r="D249" s="6"/>
      <c r="E249" s="6"/>
      <c r="F249" s="6">
        <v>444</v>
      </c>
      <c r="G249" s="6" t="s">
        <v>225</v>
      </c>
      <c r="H249" s="6" t="s">
        <v>224</v>
      </c>
    </row>
    <row r="250" spans="1:28" x14ac:dyDescent="0.2">
      <c r="A250" s="6">
        <v>61</v>
      </c>
      <c r="B250" s="6"/>
      <c r="C250" s="6"/>
      <c r="D250" s="6"/>
      <c r="E250" s="6"/>
      <c r="F250" s="6">
        <v>5.25</v>
      </c>
      <c r="G250" s="6" t="s">
        <v>226</v>
      </c>
      <c r="H250" s="6" t="s">
        <v>224</v>
      </c>
    </row>
    <row r="251" spans="1:28" x14ac:dyDescent="0.2">
      <c r="A251" s="6">
        <v>61</v>
      </c>
      <c r="B251" s="6"/>
      <c r="C251" s="6"/>
      <c r="D251" s="6"/>
      <c r="E251" s="6"/>
      <c r="F251" s="6">
        <v>5</v>
      </c>
      <c r="G251" s="6" t="s">
        <v>227</v>
      </c>
      <c r="H251" s="6" t="s">
        <v>224</v>
      </c>
    </row>
    <row r="252" spans="1:28" x14ac:dyDescent="0.2">
      <c r="A252" s="6">
        <v>61</v>
      </c>
      <c r="B252" s="6"/>
      <c r="C252" s="6"/>
      <c r="D252" s="6"/>
      <c r="E252" s="6"/>
      <c r="F252" s="6">
        <v>6</v>
      </c>
      <c r="G252" s="6" t="s">
        <v>228</v>
      </c>
      <c r="H252" s="6" t="s">
        <v>224</v>
      </c>
    </row>
    <row r="253" spans="1:28" x14ac:dyDescent="0.2">
      <c r="A253" s="6">
        <v>61</v>
      </c>
      <c r="B253" s="6"/>
      <c r="C253" s="6"/>
      <c r="D253" s="6"/>
      <c r="E253" s="6"/>
      <c r="F253" s="6">
        <v>4</v>
      </c>
      <c r="G253" s="6" t="s">
        <v>229</v>
      </c>
      <c r="H253" s="6" t="s">
        <v>224</v>
      </c>
    </row>
    <row r="254" spans="1:28" x14ac:dyDescent="0.2">
      <c r="A254" s="6">
        <v>61</v>
      </c>
      <c r="B254" s="6"/>
      <c r="C254" s="6"/>
      <c r="D254" s="6"/>
      <c r="E254" s="6"/>
      <c r="F254" s="6">
        <v>5.0999999999999996</v>
      </c>
      <c r="G254" s="6" t="s">
        <v>201</v>
      </c>
      <c r="H254" s="6" t="s">
        <v>224</v>
      </c>
    </row>
    <row r="255" spans="1:28" x14ac:dyDescent="0.2">
      <c r="A255" s="6">
        <v>61</v>
      </c>
      <c r="B255" s="6"/>
      <c r="C255" s="6"/>
      <c r="D255" s="6"/>
      <c r="E255" s="6"/>
      <c r="F255" s="6">
        <v>4</v>
      </c>
      <c r="G255" s="6" t="s">
        <v>230</v>
      </c>
      <c r="H255" s="6" t="s">
        <v>224</v>
      </c>
    </row>
    <row r="256" spans="1:28" x14ac:dyDescent="0.2">
      <c r="A256" s="6">
        <v>61</v>
      </c>
      <c r="B256" s="6"/>
      <c r="C256" s="6"/>
      <c r="D256" s="6"/>
      <c r="E256" s="6"/>
      <c r="F256" s="6">
        <v>1</v>
      </c>
      <c r="G256" s="6" t="s">
        <v>231</v>
      </c>
      <c r="H256" s="6" t="s">
        <v>224</v>
      </c>
    </row>
    <row r="257" spans="1:8" x14ac:dyDescent="0.2">
      <c r="A257" s="6">
        <v>61</v>
      </c>
      <c r="B257" s="6"/>
      <c r="C257" s="6"/>
      <c r="D257" s="6"/>
      <c r="E257" s="6"/>
      <c r="F257" s="6">
        <v>3</v>
      </c>
      <c r="G257" s="6" t="s">
        <v>232</v>
      </c>
      <c r="H257" s="6" t="s">
        <v>224</v>
      </c>
    </row>
    <row r="258" spans="1:8" x14ac:dyDescent="0.2">
      <c r="A258" s="6">
        <v>61</v>
      </c>
      <c r="B258" s="6"/>
      <c r="C258" s="6"/>
      <c r="D258" s="6"/>
      <c r="E258" s="6"/>
      <c r="F258" s="6">
        <v>2</v>
      </c>
      <c r="G258" s="6" t="s">
        <v>233</v>
      </c>
      <c r="H258" s="6" t="s">
        <v>234</v>
      </c>
    </row>
    <row r="259" spans="1:8" x14ac:dyDescent="0.2">
      <c r="A259" s="6">
        <v>61</v>
      </c>
      <c r="B259" s="6"/>
      <c r="C259" s="6"/>
      <c r="D259" s="6"/>
      <c r="E259" s="6"/>
      <c r="F259" s="6">
        <v>10</v>
      </c>
      <c r="G259" s="6" t="s">
        <v>235</v>
      </c>
      <c r="H259" s="6" t="s">
        <v>236</v>
      </c>
    </row>
    <row r="260" spans="1:8" x14ac:dyDescent="0.2">
      <c r="A260" s="6">
        <v>61</v>
      </c>
      <c r="B260" s="6"/>
      <c r="C260" s="6"/>
      <c r="D260" s="6"/>
      <c r="E260" s="6"/>
      <c r="F260" s="6">
        <v>20</v>
      </c>
      <c r="G260" s="6" t="s">
        <v>237</v>
      </c>
      <c r="H260" s="6" t="s">
        <v>238</v>
      </c>
    </row>
    <row r="261" spans="1:8" x14ac:dyDescent="0.2">
      <c r="A261" s="6">
        <v>61</v>
      </c>
      <c r="B261" s="6"/>
      <c r="C261" s="6"/>
      <c r="D261" s="6"/>
      <c r="E261" s="6"/>
      <c r="F261" s="6">
        <v>30</v>
      </c>
      <c r="G261" s="6" t="s">
        <v>239</v>
      </c>
      <c r="H261" s="6" t="s">
        <v>240</v>
      </c>
    </row>
    <row r="262" spans="1:8" x14ac:dyDescent="0.2">
      <c r="A262" s="6">
        <v>61</v>
      </c>
      <c r="B262" s="6"/>
      <c r="C262" s="6"/>
      <c r="D262" s="6"/>
      <c r="E262" s="6"/>
      <c r="F262" s="6">
        <v>1</v>
      </c>
      <c r="G262" s="6" t="s">
        <v>241</v>
      </c>
      <c r="H262" s="6" t="s">
        <v>224</v>
      </c>
    </row>
    <row r="263" spans="1:8" x14ac:dyDescent="0.2">
      <c r="A263" s="6">
        <v>61</v>
      </c>
      <c r="B263" s="6"/>
      <c r="C263" s="6"/>
      <c r="D263" s="6"/>
      <c r="E263" s="6"/>
      <c r="F263" s="6">
        <v>3</v>
      </c>
      <c r="G263" s="6" t="s">
        <v>242</v>
      </c>
      <c r="H263" s="6" t="s">
        <v>243</v>
      </c>
    </row>
    <row r="264" spans="1:8" x14ac:dyDescent="0.2">
      <c r="A264" s="6">
        <v>61</v>
      </c>
      <c r="B264" s="6"/>
      <c r="C264" s="6"/>
      <c r="D264" s="6"/>
      <c r="E264" s="6"/>
      <c r="F264" s="6">
        <v>12</v>
      </c>
      <c r="G264" s="6" t="s">
        <v>244</v>
      </c>
      <c r="H264" s="6" t="s">
        <v>224</v>
      </c>
    </row>
    <row r="265" spans="1:8" x14ac:dyDescent="0.2">
      <c r="A265" s="6">
        <v>61</v>
      </c>
      <c r="B265" s="6"/>
      <c r="C265" s="6"/>
      <c r="D265" s="6"/>
      <c r="E265" s="6"/>
      <c r="F265" s="6">
        <v>1</v>
      </c>
      <c r="G265" s="6" t="s">
        <v>245</v>
      </c>
      <c r="H265" s="6" t="s">
        <v>246</v>
      </c>
    </row>
    <row r="266" spans="1:8" x14ac:dyDescent="0.2">
      <c r="A266" s="6">
        <v>61</v>
      </c>
      <c r="B266" s="6"/>
      <c r="C266" s="6"/>
      <c r="D266" s="6"/>
      <c r="E266" s="6"/>
      <c r="F266" s="6">
        <v>0</v>
      </c>
      <c r="G266" s="6" t="s">
        <v>247</v>
      </c>
      <c r="H266" s="6" t="s">
        <v>224</v>
      </c>
    </row>
    <row r="267" spans="1:8" x14ac:dyDescent="0.2">
      <c r="A267" s="6">
        <v>61</v>
      </c>
      <c r="B267" s="6"/>
      <c r="C267" s="6"/>
      <c r="D267" s="6"/>
      <c r="E267" s="6"/>
      <c r="F267" s="6">
        <v>10</v>
      </c>
      <c r="G267" s="6" t="s">
        <v>248</v>
      </c>
      <c r="H267" s="6" t="s">
        <v>249</v>
      </c>
    </row>
    <row r="268" spans="1:8" x14ac:dyDescent="0.2">
      <c r="A268" s="6">
        <v>61</v>
      </c>
      <c r="B268" s="6"/>
      <c r="C268" s="6"/>
      <c r="D268" s="6"/>
      <c r="E268" s="6"/>
      <c r="F268" s="6">
        <v>77</v>
      </c>
      <c r="G268" s="6" t="s">
        <v>250</v>
      </c>
      <c r="H268" s="6" t="s">
        <v>224</v>
      </c>
    </row>
    <row r="269" spans="1:8" x14ac:dyDescent="0.2">
      <c r="A269" s="6">
        <v>61</v>
      </c>
      <c r="B269" s="6"/>
      <c r="C269" s="6"/>
      <c r="D269" s="6"/>
      <c r="E269" s="6"/>
      <c r="F269" s="6">
        <v>4</v>
      </c>
      <c r="G269" s="6" t="s">
        <v>251</v>
      </c>
      <c r="H269" s="6" t="s">
        <v>224</v>
      </c>
    </row>
    <row r="270" spans="1:8" x14ac:dyDescent="0.2">
      <c r="A270" s="6">
        <v>61</v>
      </c>
      <c r="B270" s="6"/>
      <c r="C270" s="6"/>
      <c r="D270" s="6"/>
      <c r="E270" s="6"/>
      <c r="F270" s="6">
        <v>50</v>
      </c>
      <c r="G270" s="6" t="s">
        <v>252</v>
      </c>
      <c r="H270" s="6" t="s">
        <v>253</v>
      </c>
    </row>
    <row r="271" spans="1:8" x14ac:dyDescent="0.2">
      <c r="A271" s="6">
        <v>61</v>
      </c>
      <c r="B271" s="6"/>
      <c r="C271" s="6"/>
      <c r="D271" s="6"/>
      <c r="E271" s="6"/>
      <c r="F271" s="6">
        <v>3.7</v>
      </c>
      <c r="G271" s="6" t="s">
        <v>254</v>
      </c>
      <c r="H271" s="6" t="s">
        <v>255</v>
      </c>
    </row>
    <row r="272" spans="1:8" x14ac:dyDescent="0.2">
      <c r="A272" s="6">
        <v>61</v>
      </c>
      <c r="B272" s="6"/>
      <c r="C272" s="6"/>
      <c r="D272" s="6"/>
      <c r="E272" s="6"/>
      <c r="F272" s="6">
        <v>40</v>
      </c>
      <c r="G272" s="6" t="s">
        <v>256</v>
      </c>
      <c r="H272" s="6" t="s">
        <v>253</v>
      </c>
    </row>
    <row r="273" spans="1:8" x14ac:dyDescent="0.2">
      <c r="A273" s="6">
        <v>61</v>
      </c>
      <c r="B273" s="6"/>
      <c r="C273" s="6"/>
      <c r="D273" s="6"/>
      <c r="E273" s="6"/>
      <c r="F273" s="6">
        <v>0</v>
      </c>
      <c r="G273" s="6" t="s">
        <v>257</v>
      </c>
      <c r="H273" s="6" t="s">
        <v>258</v>
      </c>
    </row>
    <row r="274" spans="1:8" x14ac:dyDescent="0.2">
      <c r="A274" s="6">
        <v>61</v>
      </c>
      <c r="B274" s="6"/>
      <c r="C274" s="6"/>
      <c r="D274" s="6"/>
      <c r="E274" s="6"/>
      <c r="F274" s="6">
        <v>0</v>
      </c>
      <c r="G274" s="6" t="s">
        <v>259</v>
      </c>
      <c r="H274" s="6" t="s">
        <v>260</v>
      </c>
    </row>
    <row r="275" spans="1:8" x14ac:dyDescent="0.2">
      <c r="A275" s="6">
        <v>61</v>
      </c>
      <c r="B275" s="6"/>
      <c r="C275" s="6"/>
      <c r="D275" s="6"/>
      <c r="E275" s="6"/>
      <c r="F275" s="6">
        <v>1</v>
      </c>
      <c r="G275" s="6" t="s">
        <v>261</v>
      </c>
      <c r="H275" s="6" t="s">
        <v>224</v>
      </c>
    </row>
    <row r="276" spans="1:8" x14ac:dyDescent="0.2">
      <c r="A276" s="6">
        <v>61</v>
      </c>
      <c r="B276" s="6"/>
      <c r="C276" s="6"/>
      <c r="D276" s="6"/>
      <c r="E276" s="6"/>
      <c r="F276" s="6">
        <v>2</v>
      </c>
      <c r="G276" s="6" t="s">
        <v>262</v>
      </c>
      <c r="H276" s="6" t="s">
        <v>263</v>
      </c>
    </row>
    <row r="277" spans="1:8" x14ac:dyDescent="0.2">
      <c r="A277" s="6">
        <v>61</v>
      </c>
      <c r="B277" s="6"/>
      <c r="C277" s="6"/>
      <c r="D277" s="6"/>
      <c r="E277" s="6"/>
      <c r="F277" s="6">
        <v>3</v>
      </c>
      <c r="G277" s="6" t="s">
        <v>264</v>
      </c>
      <c r="H277" s="6" t="s">
        <v>224</v>
      </c>
    </row>
    <row r="278" spans="1:8" x14ac:dyDescent="0.2">
      <c r="A278" s="6">
        <v>61</v>
      </c>
      <c r="B278" s="6"/>
      <c r="C278" s="6"/>
      <c r="D278" s="6"/>
      <c r="E278" s="6"/>
      <c r="F278" s="6">
        <v>4</v>
      </c>
      <c r="G278" s="6" t="s">
        <v>265</v>
      </c>
      <c r="H278" s="6" t="s">
        <v>224</v>
      </c>
    </row>
    <row r="279" spans="1:8" x14ac:dyDescent="0.2">
      <c r="A279" s="6">
        <v>61</v>
      </c>
      <c r="B279" s="6"/>
      <c r="C279" s="6"/>
      <c r="D279" s="6"/>
      <c r="E279" s="6"/>
      <c r="F279" s="6">
        <v>0</v>
      </c>
      <c r="G279" s="6" t="s">
        <v>266</v>
      </c>
      <c r="H279" s="6" t="s">
        <v>224</v>
      </c>
    </row>
    <row r="280" spans="1:8" x14ac:dyDescent="0.2">
      <c r="A280" s="6">
        <v>61</v>
      </c>
      <c r="B280" s="6"/>
      <c r="C280" s="6"/>
      <c r="D280" s="6"/>
      <c r="E280" s="6"/>
      <c r="F280" s="6">
        <v>21</v>
      </c>
      <c r="G280" s="6" t="s">
        <v>267</v>
      </c>
      <c r="H280" s="6" t="s">
        <v>224</v>
      </c>
    </row>
    <row r="281" spans="1:8" x14ac:dyDescent="0.2">
      <c r="A281" s="6">
        <v>61</v>
      </c>
      <c r="B281" s="6"/>
      <c r="C281" s="6"/>
      <c r="D281" s="6"/>
      <c r="E281" s="6"/>
      <c r="F281" s="6">
        <v>8</v>
      </c>
      <c r="G281" s="6" t="s">
        <v>268</v>
      </c>
      <c r="H281" s="6" t="s">
        <v>224</v>
      </c>
    </row>
    <row r="282" spans="1:8" x14ac:dyDescent="0.2">
      <c r="A282" s="6">
        <v>61</v>
      </c>
      <c r="B282" s="6"/>
      <c r="C282" s="6"/>
      <c r="D282" s="6"/>
      <c r="E282" s="6"/>
      <c r="F282" s="6">
        <v>1</v>
      </c>
      <c r="G282" s="6" t="s">
        <v>269</v>
      </c>
      <c r="H282" s="6" t="s">
        <v>224</v>
      </c>
    </row>
    <row r="283" spans="1:8" x14ac:dyDescent="0.2">
      <c r="A283" s="6">
        <v>61</v>
      </c>
      <c r="B283" s="6"/>
      <c r="C283" s="6"/>
      <c r="D283" s="6"/>
      <c r="E283" s="6"/>
      <c r="F283" s="6">
        <v>12</v>
      </c>
      <c r="G283" s="6" t="s">
        <v>270</v>
      </c>
      <c r="H283" s="6" t="s">
        <v>224</v>
      </c>
    </row>
    <row r="284" spans="1:8" x14ac:dyDescent="0.2">
      <c r="A284" s="6">
        <v>61</v>
      </c>
      <c r="B284" s="6"/>
      <c r="C284" s="6"/>
      <c r="D284" s="6"/>
      <c r="E284" s="6"/>
      <c r="F284" s="6">
        <v>11</v>
      </c>
      <c r="G284" s="6" t="s">
        <v>271</v>
      </c>
      <c r="H284" s="6" t="s">
        <v>224</v>
      </c>
    </row>
    <row r="285" spans="1:8" x14ac:dyDescent="0.2">
      <c r="A285" s="6">
        <v>61</v>
      </c>
      <c r="B285" s="6"/>
      <c r="C285" s="6"/>
      <c r="D285" s="6"/>
      <c r="E285" s="6"/>
      <c r="F285" s="6">
        <v>13</v>
      </c>
      <c r="G285" s="6" t="s">
        <v>272</v>
      </c>
      <c r="H285" s="6" t="s">
        <v>224</v>
      </c>
    </row>
    <row r="286" spans="1:8" x14ac:dyDescent="0.2">
      <c r="A286" s="6">
        <v>61</v>
      </c>
      <c r="B286" s="6"/>
      <c r="C286" s="6"/>
      <c r="D286" s="6"/>
      <c r="E286" s="6"/>
      <c r="F286" s="6">
        <v>3</v>
      </c>
      <c r="G286" s="6" t="s">
        <v>273</v>
      </c>
      <c r="H286" s="6" t="s">
        <v>224</v>
      </c>
    </row>
    <row r="287" spans="1:8" x14ac:dyDescent="0.2">
      <c r="A287" s="6">
        <v>61</v>
      </c>
      <c r="B287" s="6"/>
      <c r="C287" s="6"/>
      <c r="D287" s="6"/>
      <c r="E287" s="6"/>
      <c r="F287" s="6">
        <v>7</v>
      </c>
      <c r="G287" s="6" t="s">
        <v>274</v>
      </c>
      <c r="H287" s="6" t="s">
        <v>224</v>
      </c>
    </row>
    <row r="288" spans="1:8" x14ac:dyDescent="0.2">
      <c r="A288" s="6">
        <v>61</v>
      </c>
      <c r="B288" s="6"/>
      <c r="C288" s="6"/>
      <c r="D288" s="6"/>
      <c r="E288" s="6"/>
      <c r="F288" s="6">
        <v>0</v>
      </c>
      <c r="G288" s="6" t="s">
        <v>275</v>
      </c>
      <c r="H288" s="6" t="s">
        <v>224</v>
      </c>
    </row>
    <row r="289" spans="1:16" x14ac:dyDescent="0.2">
      <c r="A289" s="6">
        <v>61</v>
      </c>
      <c r="B289" s="6"/>
      <c r="C289" s="6"/>
      <c r="D289" s="6"/>
      <c r="E289" s="6"/>
      <c r="F289" s="6">
        <v>8</v>
      </c>
      <c r="G289" s="6" t="s">
        <v>276</v>
      </c>
      <c r="H289" s="6" t="s">
        <v>224</v>
      </c>
    </row>
    <row r="290" spans="1:16" x14ac:dyDescent="0.2">
      <c r="A290" s="6">
        <v>61</v>
      </c>
      <c r="B290" s="6"/>
      <c r="C290" s="6"/>
      <c r="D290" s="6"/>
      <c r="E290" s="6"/>
      <c r="F290" s="6">
        <v>5</v>
      </c>
      <c r="G290" s="6" t="s">
        <v>277</v>
      </c>
      <c r="H290" s="6" t="s">
        <v>278</v>
      </c>
    </row>
    <row r="291" spans="1:16" x14ac:dyDescent="0.2">
      <c r="A291" s="6">
        <v>61</v>
      </c>
      <c r="B291" s="6"/>
      <c r="C291" s="6"/>
      <c r="D291" s="6"/>
      <c r="E291" s="6"/>
      <c r="F291" s="6">
        <v>0</v>
      </c>
      <c r="G291" s="6" t="s">
        <v>279</v>
      </c>
      <c r="H291" s="6" t="s">
        <v>280</v>
      </c>
    </row>
    <row r="292" spans="1:16" x14ac:dyDescent="0.2">
      <c r="A292" s="6">
        <v>61</v>
      </c>
      <c r="B292" s="6"/>
      <c r="C292" s="6"/>
      <c r="D292" s="6"/>
      <c r="E292" s="6"/>
      <c r="F292" s="6">
        <v>3</v>
      </c>
      <c r="G292" s="6" t="s">
        <v>281</v>
      </c>
      <c r="H292" s="6" t="s">
        <v>224</v>
      </c>
    </row>
    <row r="295" spans="1:16" x14ac:dyDescent="0.2">
      <c r="A295">
        <v>70</v>
      </c>
      <c r="B295">
        <v>1</v>
      </c>
      <c r="D295">
        <v>1</v>
      </c>
      <c r="E295" t="s">
        <v>282</v>
      </c>
      <c r="F295" t="s">
        <v>283</v>
      </c>
      <c r="G295">
        <v>1</v>
      </c>
      <c r="H295">
        <v>0</v>
      </c>
      <c r="I295" t="s">
        <v>2</v>
      </c>
      <c r="J295">
        <v>1</v>
      </c>
      <c r="K295">
        <v>0</v>
      </c>
      <c r="L295" t="s">
        <v>2</v>
      </c>
      <c r="M295" t="s">
        <v>2</v>
      </c>
      <c r="N295">
        <v>0</v>
      </c>
      <c r="O295">
        <v>1</v>
      </c>
      <c r="P295" t="s">
        <v>284</v>
      </c>
    </row>
    <row r="296" spans="1:16" x14ac:dyDescent="0.2">
      <c r="A296">
        <v>70</v>
      </c>
      <c r="B296">
        <v>1</v>
      </c>
      <c r="D296">
        <v>2</v>
      </c>
      <c r="E296" t="s">
        <v>285</v>
      </c>
      <c r="F296" t="s">
        <v>286</v>
      </c>
      <c r="G296">
        <v>0</v>
      </c>
      <c r="H296">
        <v>0</v>
      </c>
      <c r="I296" t="s">
        <v>2</v>
      </c>
      <c r="J296">
        <v>1</v>
      </c>
      <c r="K296">
        <v>0</v>
      </c>
      <c r="L296" t="s">
        <v>2</v>
      </c>
      <c r="M296" t="s">
        <v>2</v>
      </c>
      <c r="N296">
        <v>0</v>
      </c>
      <c r="O296">
        <v>0</v>
      </c>
      <c r="P296" t="s">
        <v>287</v>
      </c>
    </row>
    <row r="297" spans="1:16" x14ac:dyDescent="0.2">
      <c r="A297">
        <v>70</v>
      </c>
      <c r="B297">
        <v>1</v>
      </c>
      <c r="D297">
        <v>3</v>
      </c>
      <c r="E297" t="s">
        <v>288</v>
      </c>
      <c r="F297" t="s">
        <v>289</v>
      </c>
      <c r="G297">
        <v>0</v>
      </c>
      <c r="H297">
        <v>0</v>
      </c>
      <c r="I297" t="s">
        <v>2</v>
      </c>
      <c r="J297">
        <v>1</v>
      </c>
      <c r="K297">
        <v>0</v>
      </c>
      <c r="L297" t="s">
        <v>2</v>
      </c>
      <c r="M297" t="s">
        <v>2</v>
      </c>
      <c r="N297">
        <v>0</v>
      </c>
      <c r="O297">
        <v>0</v>
      </c>
      <c r="P297" t="s">
        <v>290</v>
      </c>
    </row>
    <row r="298" spans="1:16" x14ac:dyDescent="0.2">
      <c r="A298">
        <v>70</v>
      </c>
      <c r="B298">
        <v>1</v>
      </c>
      <c r="D298">
        <v>4</v>
      </c>
      <c r="E298" t="s">
        <v>291</v>
      </c>
      <c r="F298" t="s">
        <v>292</v>
      </c>
      <c r="G298">
        <v>1</v>
      </c>
      <c r="H298">
        <v>0</v>
      </c>
      <c r="I298" t="s">
        <v>2</v>
      </c>
      <c r="J298">
        <v>2</v>
      </c>
      <c r="K298">
        <v>0</v>
      </c>
      <c r="L298" t="s">
        <v>2</v>
      </c>
      <c r="M298" t="s">
        <v>2</v>
      </c>
      <c r="N298">
        <v>0</v>
      </c>
      <c r="O298">
        <v>1</v>
      </c>
      <c r="P298" t="s">
        <v>2</v>
      </c>
    </row>
    <row r="299" spans="1:16" x14ac:dyDescent="0.2">
      <c r="A299">
        <v>70</v>
      </c>
      <c r="B299">
        <v>1</v>
      </c>
      <c r="D299">
        <v>5</v>
      </c>
      <c r="E299" t="s">
        <v>293</v>
      </c>
      <c r="F299" t="s">
        <v>294</v>
      </c>
      <c r="G299">
        <v>0</v>
      </c>
      <c r="H299">
        <v>0</v>
      </c>
      <c r="I299" t="s">
        <v>2</v>
      </c>
      <c r="J299">
        <v>2</v>
      </c>
      <c r="K299">
        <v>0</v>
      </c>
      <c r="L299" t="s">
        <v>2</v>
      </c>
      <c r="M299" t="s">
        <v>2</v>
      </c>
      <c r="N299">
        <v>0</v>
      </c>
      <c r="O299">
        <v>0</v>
      </c>
      <c r="P299" t="s">
        <v>2</v>
      </c>
    </row>
    <row r="300" spans="1:16" x14ac:dyDescent="0.2">
      <c r="A300">
        <v>70</v>
      </c>
      <c r="B300">
        <v>1</v>
      </c>
      <c r="D300">
        <v>6</v>
      </c>
      <c r="E300" t="s">
        <v>295</v>
      </c>
      <c r="F300" t="s">
        <v>296</v>
      </c>
      <c r="G300">
        <v>0</v>
      </c>
      <c r="H300">
        <v>0</v>
      </c>
      <c r="I300" t="s">
        <v>2</v>
      </c>
      <c r="J300">
        <v>2</v>
      </c>
      <c r="K300">
        <v>0</v>
      </c>
      <c r="L300" t="s">
        <v>2</v>
      </c>
      <c r="M300" t="s">
        <v>2</v>
      </c>
      <c r="N300">
        <v>0</v>
      </c>
      <c r="O300">
        <v>0</v>
      </c>
      <c r="P300" t="s">
        <v>2</v>
      </c>
    </row>
    <row r="301" spans="1:16" x14ac:dyDescent="0.2">
      <c r="A301">
        <v>70</v>
      </c>
      <c r="B301">
        <v>1</v>
      </c>
      <c r="D301">
        <v>7</v>
      </c>
      <c r="E301" t="s">
        <v>297</v>
      </c>
      <c r="F301" t="s">
        <v>298</v>
      </c>
      <c r="G301">
        <v>0</v>
      </c>
      <c r="H301">
        <v>0</v>
      </c>
      <c r="I301" t="s">
        <v>299</v>
      </c>
      <c r="J301">
        <v>0</v>
      </c>
      <c r="K301">
        <v>0</v>
      </c>
      <c r="L301" t="s">
        <v>2</v>
      </c>
      <c r="M301" t="s">
        <v>2</v>
      </c>
      <c r="N301">
        <v>0</v>
      </c>
      <c r="O301">
        <v>0</v>
      </c>
      <c r="P301" t="s">
        <v>300</v>
      </c>
    </row>
    <row r="302" spans="1:16" x14ac:dyDescent="0.2">
      <c r="A302">
        <v>70</v>
      </c>
      <c r="B302">
        <v>1</v>
      </c>
      <c r="D302">
        <v>8</v>
      </c>
      <c r="E302" t="s">
        <v>301</v>
      </c>
      <c r="F302" t="s">
        <v>302</v>
      </c>
      <c r="G302">
        <v>0</v>
      </c>
      <c r="H302">
        <v>0</v>
      </c>
      <c r="I302" t="s">
        <v>303</v>
      </c>
      <c r="J302">
        <v>0</v>
      </c>
      <c r="K302">
        <v>0</v>
      </c>
      <c r="L302" t="s">
        <v>2</v>
      </c>
      <c r="M302" t="s">
        <v>2</v>
      </c>
      <c r="N302">
        <v>0</v>
      </c>
      <c r="O302">
        <v>0</v>
      </c>
      <c r="P302" t="s">
        <v>301</v>
      </c>
    </row>
    <row r="303" spans="1:16" x14ac:dyDescent="0.2">
      <c r="A303">
        <v>70</v>
      </c>
      <c r="B303">
        <v>1</v>
      </c>
      <c r="D303">
        <v>9</v>
      </c>
      <c r="E303" t="s">
        <v>304</v>
      </c>
      <c r="F303" t="s">
        <v>305</v>
      </c>
      <c r="G303">
        <v>0</v>
      </c>
      <c r="H303">
        <v>0</v>
      </c>
      <c r="I303" t="s">
        <v>306</v>
      </c>
      <c r="J303">
        <v>0</v>
      </c>
      <c r="K303">
        <v>0</v>
      </c>
      <c r="L303" t="s">
        <v>2</v>
      </c>
      <c r="M303" t="s">
        <v>2</v>
      </c>
      <c r="N303">
        <v>0</v>
      </c>
      <c r="O303">
        <v>0</v>
      </c>
      <c r="P303" t="s">
        <v>307</v>
      </c>
    </row>
    <row r="304" spans="1:16" x14ac:dyDescent="0.2">
      <c r="A304">
        <v>70</v>
      </c>
      <c r="B304">
        <v>1</v>
      </c>
      <c r="D304">
        <v>10</v>
      </c>
      <c r="E304" t="s">
        <v>308</v>
      </c>
      <c r="F304" t="s">
        <v>309</v>
      </c>
      <c r="G304">
        <v>0</v>
      </c>
      <c r="H304">
        <v>0</v>
      </c>
      <c r="I304" t="s">
        <v>310</v>
      </c>
      <c r="J304">
        <v>0</v>
      </c>
      <c r="K304">
        <v>0</v>
      </c>
      <c r="L304" t="s">
        <v>2</v>
      </c>
      <c r="M304" t="s">
        <v>2</v>
      </c>
      <c r="N304">
        <v>0</v>
      </c>
      <c r="O304">
        <v>0</v>
      </c>
      <c r="P304" t="s">
        <v>311</v>
      </c>
    </row>
    <row r="305" spans="1:40" x14ac:dyDescent="0.2">
      <c r="A305">
        <v>70</v>
      </c>
      <c r="B305">
        <v>1</v>
      </c>
      <c r="D305">
        <v>11</v>
      </c>
      <c r="E305" t="s">
        <v>312</v>
      </c>
      <c r="F305" t="s">
        <v>313</v>
      </c>
      <c r="G305">
        <v>0</v>
      </c>
      <c r="H305">
        <v>0</v>
      </c>
      <c r="I305" t="s">
        <v>314</v>
      </c>
      <c r="J305">
        <v>0</v>
      </c>
      <c r="K305">
        <v>0</v>
      </c>
      <c r="L305" t="s">
        <v>2</v>
      </c>
      <c r="M305" t="s">
        <v>2</v>
      </c>
      <c r="N305">
        <v>0</v>
      </c>
      <c r="O305">
        <v>0</v>
      </c>
      <c r="P305" t="s">
        <v>315</v>
      </c>
    </row>
    <row r="306" spans="1:40" x14ac:dyDescent="0.2">
      <c r="A306">
        <v>70</v>
      </c>
      <c r="B306">
        <v>1</v>
      </c>
      <c r="D306">
        <v>12</v>
      </c>
      <c r="E306" t="s">
        <v>316</v>
      </c>
      <c r="F306" t="s">
        <v>317</v>
      </c>
      <c r="G306">
        <v>0</v>
      </c>
      <c r="H306">
        <v>0</v>
      </c>
      <c r="I306" t="s">
        <v>2</v>
      </c>
      <c r="J306">
        <v>0</v>
      </c>
      <c r="K306">
        <v>0</v>
      </c>
      <c r="L306" t="s">
        <v>2</v>
      </c>
      <c r="M306" t="s">
        <v>2</v>
      </c>
      <c r="N306">
        <v>0</v>
      </c>
      <c r="O306">
        <v>0</v>
      </c>
      <c r="P306" t="s">
        <v>318</v>
      </c>
    </row>
    <row r="307" spans="1:40" x14ac:dyDescent="0.2">
      <c r="A307">
        <v>70</v>
      </c>
      <c r="B307">
        <v>1</v>
      </c>
      <c r="D307">
        <v>1</v>
      </c>
      <c r="E307" t="s">
        <v>319</v>
      </c>
      <c r="F307" t="s">
        <v>320</v>
      </c>
      <c r="G307">
        <v>0.9</v>
      </c>
      <c r="H307">
        <v>1</v>
      </c>
      <c r="I307" t="s">
        <v>321</v>
      </c>
      <c r="J307">
        <v>0</v>
      </c>
      <c r="K307">
        <v>0</v>
      </c>
      <c r="L307" t="s">
        <v>2</v>
      </c>
      <c r="M307" t="s">
        <v>2</v>
      </c>
      <c r="N307">
        <v>0</v>
      </c>
      <c r="O307">
        <v>0.9</v>
      </c>
      <c r="P307" t="s">
        <v>322</v>
      </c>
    </row>
    <row r="308" spans="1:40" x14ac:dyDescent="0.2">
      <c r="A308">
        <v>70</v>
      </c>
      <c r="B308">
        <v>1</v>
      </c>
      <c r="D308">
        <v>2</v>
      </c>
      <c r="E308" t="s">
        <v>323</v>
      </c>
      <c r="F308" t="s">
        <v>324</v>
      </c>
      <c r="G308">
        <v>0.85</v>
      </c>
      <c r="H308">
        <v>1</v>
      </c>
      <c r="I308" t="s">
        <v>325</v>
      </c>
      <c r="J308">
        <v>0</v>
      </c>
      <c r="K308">
        <v>0</v>
      </c>
      <c r="L308" t="s">
        <v>2</v>
      </c>
      <c r="M308" t="s">
        <v>2</v>
      </c>
      <c r="N308">
        <v>0</v>
      </c>
      <c r="O308">
        <v>0.85</v>
      </c>
      <c r="P308" t="s">
        <v>326</v>
      </c>
    </row>
    <row r="309" spans="1:40" x14ac:dyDescent="0.2">
      <c r="A309">
        <v>70</v>
      </c>
      <c r="B309">
        <v>1</v>
      </c>
      <c r="D309">
        <v>3</v>
      </c>
      <c r="E309" t="s">
        <v>327</v>
      </c>
      <c r="F309" t="s">
        <v>328</v>
      </c>
      <c r="G309">
        <v>1.03</v>
      </c>
      <c r="H309">
        <v>0</v>
      </c>
      <c r="I309" t="s">
        <v>2</v>
      </c>
      <c r="J309">
        <v>0</v>
      </c>
      <c r="K309">
        <v>0</v>
      </c>
      <c r="L309" t="s">
        <v>2</v>
      </c>
      <c r="M309" t="s">
        <v>2</v>
      </c>
      <c r="N309">
        <v>0</v>
      </c>
      <c r="O309">
        <v>1.03</v>
      </c>
      <c r="P309" t="s">
        <v>329</v>
      </c>
    </row>
    <row r="310" spans="1:40" x14ac:dyDescent="0.2">
      <c r="A310">
        <v>70</v>
      </c>
      <c r="B310">
        <v>1</v>
      </c>
      <c r="D310">
        <v>4</v>
      </c>
      <c r="E310" t="s">
        <v>330</v>
      </c>
      <c r="F310" t="s">
        <v>331</v>
      </c>
      <c r="G310">
        <v>1.1499999999999999</v>
      </c>
      <c r="H310">
        <v>0</v>
      </c>
      <c r="I310" t="s">
        <v>2</v>
      </c>
      <c r="J310">
        <v>0</v>
      </c>
      <c r="K310">
        <v>0</v>
      </c>
      <c r="L310" t="s">
        <v>2</v>
      </c>
      <c r="M310" t="s">
        <v>2</v>
      </c>
      <c r="N310">
        <v>0</v>
      </c>
      <c r="O310">
        <v>1.1499999999999999</v>
      </c>
      <c r="P310" t="s">
        <v>332</v>
      </c>
    </row>
    <row r="311" spans="1:40" x14ac:dyDescent="0.2">
      <c r="A311">
        <v>70</v>
      </c>
      <c r="B311">
        <v>1</v>
      </c>
      <c r="D311">
        <v>5</v>
      </c>
      <c r="E311" t="s">
        <v>333</v>
      </c>
      <c r="F311" t="s">
        <v>334</v>
      </c>
      <c r="G311">
        <v>7</v>
      </c>
      <c r="H311">
        <v>0</v>
      </c>
      <c r="I311" t="s">
        <v>2</v>
      </c>
      <c r="J311">
        <v>0</v>
      </c>
      <c r="K311">
        <v>0</v>
      </c>
      <c r="L311" t="s">
        <v>2</v>
      </c>
      <c r="M311" t="s">
        <v>2</v>
      </c>
      <c r="N311">
        <v>0</v>
      </c>
      <c r="O311">
        <v>7</v>
      </c>
      <c r="P311" t="s">
        <v>2</v>
      </c>
    </row>
    <row r="312" spans="1:40" x14ac:dyDescent="0.2">
      <c r="A312">
        <v>70</v>
      </c>
      <c r="B312">
        <v>1</v>
      </c>
      <c r="D312">
        <v>6</v>
      </c>
      <c r="E312" t="s">
        <v>335</v>
      </c>
      <c r="F312" t="s">
        <v>2</v>
      </c>
      <c r="G312">
        <v>2</v>
      </c>
      <c r="H312">
        <v>0</v>
      </c>
      <c r="I312" t="s">
        <v>2</v>
      </c>
      <c r="J312">
        <v>0</v>
      </c>
      <c r="K312">
        <v>0</v>
      </c>
      <c r="L312" t="s">
        <v>2</v>
      </c>
      <c r="M312" t="s">
        <v>2</v>
      </c>
      <c r="N312">
        <v>0</v>
      </c>
      <c r="O312">
        <v>2</v>
      </c>
      <c r="P312" t="s">
        <v>2</v>
      </c>
    </row>
    <row r="314" spans="1:40" x14ac:dyDescent="0.2">
      <c r="A314">
        <v>-1</v>
      </c>
    </row>
    <row r="316" spans="1:40" x14ac:dyDescent="0.2">
      <c r="A316" s="4">
        <v>75</v>
      </c>
      <c r="B316" s="4" t="s">
        <v>336</v>
      </c>
      <c r="C316" s="4">
        <v>2000</v>
      </c>
      <c r="D316" s="4">
        <v>0</v>
      </c>
      <c r="E316" s="4">
        <v>1</v>
      </c>
      <c r="F316" s="4">
        <v>0</v>
      </c>
      <c r="G316" s="4">
        <v>0</v>
      </c>
      <c r="H316" s="4">
        <v>1</v>
      </c>
      <c r="I316" s="4">
        <v>0</v>
      </c>
      <c r="J316" s="4">
        <v>3</v>
      </c>
      <c r="K316" s="4">
        <v>0</v>
      </c>
      <c r="L316" s="4">
        <v>0</v>
      </c>
      <c r="M316" s="4">
        <v>0</v>
      </c>
      <c r="N316" s="4">
        <v>224801565</v>
      </c>
      <c r="O316" s="4">
        <v>1</v>
      </c>
    </row>
    <row r="317" spans="1:40" x14ac:dyDescent="0.2">
      <c r="A317" s="7">
        <v>3</v>
      </c>
      <c r="B317" s="7" t="s">
        <v>337</v>
      </c>
      <c r="C317" s="7">
        <v>1</v>
      </c>
      <c r="D317" s="7">
        <v>1</v>
      </c>
      <c r="E317" s="7">
        <v>1</v>
      </c>
      <c r="F317" s="7">
        <v>1</v>
      </c>
      <c r="G317" s="7">
        <v>1</v>
      </c>
      <c r="H317" s="7">
        <v>1</v>
      </c>
      <c r="I317" s="7">
        <v>1</v>
      </c>
      <c r="J317" s="7">
        <v>2</v>
      </c>
      <c r="K317" s="7">
        <v>1</v>
      </c>
      <c r="L317" s="7">
        <v>1</v>
      </c>
      <c r="M317" s="7">
        <v>1</v>
      </c>
      <c r="N317" s="7">
        <v>10.45</v>
      </c>
      <c r="O317" s="7">
        <v>6.16</v>
      </c>
      <c r="P317" s="7">
        <v>1</v>
      </c>
      <c r="Q317" s="7">
        <v>1</v>
      </c>
      <c r="R317" s="7">
        <v>1</v>
      </c>
      <c r="S317" s="7" t="s">
        <v>2</v>
      </c>
      <c r="T317" s="7" t="s">
        <v>2</v>
      </c>
      <c r="U317" s="7" t="s">
        <v>2</v>
      </c>
      <c r="V317" s="7" t="s">
        <v>2</v>
      </c>
      <c r="W317" s="7" t="s">
        <v>2</v>
      </c>
      <c r="X317" s="7" t="s">
        <v>2</v>
      </c>
      <c r="Y317" s="7" t="s">
        <v>2</v>
      </c>
      <c r="Z317" s="7" t="s">
        <v>2</v>
      </c>
      <c r="AA317" s="7" t="s">
        <v>2</v>
      </c>
      <c r="AB317" s="7" t="s">
        <v>2</v>
      </c>
      <c r="AC317" s="7" t="s">
        <v>2</v>
      </c>
      <c r="AD317" s="7" t="s">
        <v>2</v>
      </c>
      <c r="AE317" s="7" t="s">
        <v>2</v>
      </c>
      <c r="AF317" s="7" t="s">
        <v>2</v>
      </c>
      <c r="AG317" s="7" t="s">
        <v>2</v>
      </c>
      <c r="AH317" s="7" t="s">
        <v>2</v>
      </c>
      <c r="AI317" s="7"/>
      <c r="AJ317" s="7"/>
      <c r="AK317" s="7"/>
      <c r="AL317" s="7"/>
      <c r="AM317" s="7"/>
      <c r="AN317" s="7">
        <v>224801566</v>
      </c>
    </row>
    <row r="318" spans="1:40" x14ac:dyDescent="0.2">
      <c r="A318" s="4">
        <v>75</v>
      </c>
      <c r="B318" s="4" t="s">
        <v>338</v>
      </c>
      <c r="C318" s="4">
        <v>2022</v>
      </c>
      <c r="D318" s="4">
        <v>2</v>
      </c>
      <c r="E318" s="4">
        <v>0</v>
      </c>
      <c r="F318" s="4"/>
      <c r="G318" s="4">
        <v>0</v>
      </c>
      <c r="H318" s="4">
        <v>1</v>
      </c>
      <c r="I318" s="4">
        <v>0</v>
      </c>
      <c r="J318" s="4">
        <v>3</v>
      </c>
      <c r="K318" s="4">
        <v>0</v>
      </c>
      <c r="L318" s="4">
        <v>0</v>
      </c>
      <c r="M318" s="4">
        <v>1</v>
      </c>
      <c r="N318" s="4">
        <v>224801557</v>
      </c>
      <c r="O318" s="4">
        <v>2</v>
      </c>
    </row>
    <row r="319" spans="1:40" x14ac:dyDescent="0.2">
      <c r="A319" s="7">
        <v>3</v>
      </c>
      <c r="B319" s="7" t="s">
        <v>337</v>
      </c>
      <c r="C319" s="7">
        <v>1</v>
      </c>
      <c r="D319" s="7">
        <v>7.9</v>
      </c>
      <c r="E319" s="7">
        <v>16.78</v>
      </c>
      <c r="F319" s="7">
        <v>59.58</v>
      </c>
      <c r="G319" s="7">
        <v>59.58</v>
      </c>
      <c r="H319" s="7">
        <v>6.16</v>
      </c>
      <c r="I319" s="7">
        <v>12.21</v>
      </c>
      <c r="J319" s="7">
        <v>2</v>
      </c>
      <c r="K319" s="7">
        <v>48.91</v>
      </c>
      <c r="L319" s="7">
        <v>11.16</v>
      </c>
      <c r="M319" s="7">
        <v>1</v>
      </c>
      <c r="N319" s="7">
        <v>7.9</v>
      </c>
      <c r="O319" s="7">
        <v>6.16</v>
      </c>
      <c r="P319" s="7">
        <v>12.21</v>
      </c>
      <c r="Q319" s="7">
        <v>48.91</v>
      </c>
      <c r="R319" s="7">
        <v>11.16</v>
      </c>
      <c r="S319" s="7" t="s">
        <v>39</v>
      </c>
      <c r="T319" s="7" t="s">
        <v>2</v>
      </c>
      <c r="U319" s="7" t="s">
        <v>39</v>
      </c>
      <c r="V319" s="7" t="s">
        <v>39</v>
      </c>
      <c r="W319" s="7" t="s">
        <v>39</v>
      </c>
      <c r="X319" s="7" t="s">
        <v>39</v>
      </c>
      <c r="Y319" s="7" t="s">
        <v>339</v>
      </c>
      <c r="Z319" s="7" t="s">
        <v>339</v>
      </c>
      <c r="AA319" s="7" t="s">
        <v>39</v>
      </c>
      <c r="AB319" s="7" t="s">
        <v>39</v>
      </c>
      <c r="AC319" s="7" t="s">
        <v>2</v>
      </c>
      <c r="AD319" s="7" t="s">
        <v>2</v>
      </c>
      <c r="AE319" s="7" t="s">
        <v>2</v>
      </c>
      <c r="AF319" s="7" t="s">
        <v>2</v>
      </c>
      <c r="AG319" s="7" t="s">
        <v>2</v>
      </c>
      <c r="AH319" s="7" t="s">
        <v>2</v>
      </c>
      <c r="AI319" s="7"/>
      <c r="AJ319" s="7"/>
      <c r="AK319" s="7"/>
      <c r="AL319" s="7"/>
      <c r="AM319" s="7"/>
      <c r="AN319" s="7">
        <v>224801558</v>
      </c>
    </row>
    <row r="323" spans="1:5" x14ac:dyDescent="0.2">
      <c r="A323">
        <v>65</v>
      </c>
      <c r="C323">
        <v>1</v>
      </c>
      <c r="D323">
        <v>0</v>
      </c>
      <c r="E32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>
      <selection activeCell="B13" sqref="B13:K1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340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3</v>
      </c>
      <c r="P1">
        <v>4</v>
      </c>
      <c r="Q1">
        <v>4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2</v>
      </c>
      <c r="I12" s="1">
        <v>0</v>
      </c>
      <c r="J12" s="1" t="s">
        <v>6</v>
      </c>
      <c r="K12" s="1">
        <v>1</v>
      </c>
      <c r="L12" s="1">
        <v>1</v>
      </c>
      <c r="M12" s="1">
        <v>6</v>
      </c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</v>
      </c>
      <c r="U12" s="1" t="s">
        <v>7</v>
      </c>
      <c r="V12" s="1">
        <v>0</v>
      </c>
      <c r="W12" s="1" t="s">
        <v>2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403505160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 t="s">
        <v>507</v>
      </c>
      <c r="CR12" s="1" t="s">
        <v>14</v>
      </c>
      <c r="CS12" s="1">
        <v>44551</v>
      </c>
      <c r="CT12" s="1">
        <v>395</v>
      </c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224801565</v>
      </c>
      <c r="E14" s="1">
        <v>224801557</v>
      </c>
      <c r="F14" s="1">
        <v>2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8">
        <v>3</v>
      </c>
      <c r="B16" s="8">
        <v>0</v>
      </c>
      <c r="C16" s="8" t="s">
        <v>4</v>
      </c>
      <c r="D16" s="8" t="s">
        <v>5</v>
      </c>
      <c r="E16" s="9">
        <v>877.64287000000002</v>
      </c>
      <c r="F16" s="9">
        <v>0</v>
      </c>
      <c r="G16" s="9">
        <v>0</v>
      </c>
      <c r="H16" s="9">
        <v>0</v>
      </c>
      <c r="I16" s="9">
        <v>877.64287000000002</v>
      </c>
      <c r="J16" s="9">
        <v>105.15228999999999</v>
      </c>
      <c r="T16" s="10">
        <v>20380</v>
      </c>
      <c r="U16" s="10">
        <v>0</v>
      </c>
      <c r="V16" s="10">
        <v>0</v>
      </c>
      <c r="W16" s="10">
        <v>0</v>
      </c>
      <c r="X16" s="10">
        <v>20380</v>
      </c>
      <c r="Y16" s="10">
        <v>6264.9719999999998</v>
      </c>
      <c r="AI16" s="8">
        <v>0</v>
      </c>
      <c r="AJ16" s="8">
        <v>-1</v>
      </c>
      <c r="AK16" s="8" t="s">
        <v>2</v>
      </c>
      <c r="AL16" s="8" t="s">
        <v>2</v>
      </c>
      <c r="AM16" s="8" t="s">
        <v>2</v>
      </c>
      <c r="AN16" s="8">
        <v>0</v>
      </c>
      <c r="AO16" s="8" t="s">
        <v>2</v>
      </c>
      <c r="AP16" s="8" t="s">
        <v>2</v>
      </c>
      <c r="AT16" s="9">
        <v>719174.69000000006</v>
      </c>
      <c r="AU16" s="9">
        <v>605286.04</v>
      </c>
      <c r="AV16" s="9">
        <v>0</v>
      </c>
      <c r="AW16" s="9">
        <v>0</v>
      </c>
      <c r="AX16" s="9">
        <v>0</v>
      </c>
      <c r="AY16" s="9">
        <v>14759.6</v>
      </c>
      <c r="AZ16" s="9">
        <v>6023.24</v>
      </c>
      <c r="BA16" s="9">
        <v>99129.050000000017</v>
      </c>
      <c r="BB16" s="9">
        <v>877642.87</v>
      </c>
      <c r="BC16" s="9">
        <v>0</v>
      </c>
      <c r="BD16" s="9">
        <v>0</v>
      </c>
      <c r="BE16" s="9">
        <v>0</v>
      </c>
      <c r="BF16" s="9">
        <v>10650.186167</v>
      </c>
      <c r="BG16" s="9">
        <v>561.27225920000001</v>
      </c>
      <c r="BH16" s="9">
        <v>0</v>
      </c>
      <c r="BI16" s="9">
        <v>104175.48</v>
      </c>
      <c r="BJ16" s="9">
        <v>54292.7</v>
      </c>
      <c r="BK16" s="9">
        <v>877642.87</v>
      </c>
      <c r="BR16" s="10">
        <v>10935534</v>
      </c>
      <c r="BS16" s="10">
        <v>0</v>
      </c>
      <c r="BT16" s="10">
        <v>0</v>
      </c>
      <c r="BU16" s="10">
        <v>0</v>
      </c>
      <c r="BV16" s="10">
        <v>0</v>
      </c>
      <c r="BW16" s="10">
        <v>247666</v>
      </c>
      <c r="BX16" s="10">
        <v>358864</v>
      </c>
      <c r="BY16" s="10">
        <v>5906108</v>
      </c>
      <c r="BZ16" s="10">
        <v>20380000</v>
      </c>
      <c r="CA16" s="10">
        <v>0</v>
      </c>
      <c r="CB16" s="10">
        <v>0</v>
      </c>
      <c r="CC16" s="10">
        <v>0</v>
      </c>
      <c r="CD16" s="10">
        <v>10650.186167</v>
      </c>
      <c r="CE16" s="10">
        <v>561.27225920000001</v>
      </c>
      <c r="CF16" s="10">
        <v>0</v>
      </c>
      <c r="CG16" s="10">
        <v>6206774</v>
      </c>
      <c r="CH16" s="10">
        <v>3237692</v>
      </c>
      <c r="CI16" s="10">
        <v>20380000</v>
      </c>
    </row>
    <row r="18" spans="1:40" x14ac:dyDescent="0.2">
      <c r="A18">
        <v>51</v>
      </c>
      <c r="E18" s="6">
        <f>SUMIF(A16:A17,3,E16:E17)</f>
        <v>877.64287000000002</v>
      </c>
      <c r="F18" s="6">
        <f>SUMIF(A16:A17,3,F16:F17)</f>
        <v>0</v>
      </c>
      <c r="G18" s="6">
        <f>SUMIF(A16:A17,3,G16:G17)</f>
        <v>0</v>
      </c>
      <c r="H18" s="6">
        <f>SUMIF(A16:A17,3,H16:H17)</f>
        <v>0</v>
      </c>
      <c r="I18" s="6">
        <f>SUMIF(A16:A17,3,I16:I17)</f>
        <v>877.64287000000002</v>
      </c>
      <c r="J18" s="6">
        <f>SUMIF(A16:A17,3,J16:J17)</f>
        <v>105.15228999999999</v>
      </c>
      <c r="K18" s="6"/>
      <c r="L18" s="6"/>
      <c r="M18" s="6"/>
      <c r="N18" s="6"/>
      <c r="O18" s="6"/>
      <c r="P18" s="6"/>
      <c r="Q18" s="6"/>
      <c r="R18" s="6"/>
      <c r="S18" s="6"/>
      <c r="T18" s="3">
        <f>SUMIF(A16:A17,3,T16:T17)</f>
        <v>20380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20380</v>
      </c>
      <c r="Y18" s="3">
        <f>SUMIF(A16:A17,3,Y16:Y17)</f>
        <v>6264.9719999999998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719174.69000000006</v>
      </c>
      <c r="G20" s="5" t="s">
        <v>86</v>
      </c>
      <c r="H20" s="5" t="s">
        <v>87</v>
      </c>
      <c r="I20" s="5"/>
      <c r="J20" s="5"/>
      <c r="K20" s="5">
        <v>201</v>
      </c>
      <c r="L20" s="5">
        <v>1</v>
      </c>
      <c r="M20" s="5">
        <v>3</v>
      </c>
      <c r="N20" s="5" t="s">
        <v>2</v>
      </c>
      <c r="O20" s="5">
        <v>2</v>
      </c>
      <c r="P20" s="5">
        <v>10935534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605286.04</v>
      </c>
      <c r="G21" s="5" t="s">
        <v>88</v>
      </c>
      <c r="H21" s="5" t="s">
        <v>89</v>
      </c>
      <c r="I21" s="5"/>
      <c r="J21" s="5"/>
      <c r="K21" s="5">
        <v>202</v>
      </c>
      <c r="L21" s="5">
        <v>2</v>
      </c>
      <c r="M21" s="5">
        <v>3</v>
      </c>
      <c r="N21" s="5" t="s">
        <v>2</v>
      </c>
      <c r="O21" s="5">
        <v>2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90</v>
      </c>
      <c r="H22" s="5" t="s">
        <v>91</v>
      </c>
      <c r="I22" s="5"/>
      <c r="J22" s="5"/>
      <c r="K22" s="5">
        <v>222</v>
      </c>
      <c r="L22" s="5">
        <v>3</v>
      </c>
      <c r="M22" s="5">
        <v>3</v>
      </c>
      <c r="N22" s="5" t="s">
        <v>2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605286.04</v>
      </c>
      <c r="G23" s="5" t="s">
        <v>92</v>
      </c>
      <c r="H23" s="5" t="s">
        <v>93</v>
      </c>
      <c r="I23" s="5"/>
      <c r="J23" s="5"/>
      <c r="K23" s="5">
        <v>225</v>
      </c>
      <c r="L23" s="5">
        <v>4</v>
      </c>
      <c r="M23" s="5">
        <v>3</v>
      </c>
      <c r="N23" s="5" t="s">
        <v>2</v>
      </c>
      <c r="O23" s="5">
        <v>2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605286.04</v>
      </c>
      <c r="G24" s="5" t="s">
        <v>94</v>
      </c>
      <c r="H24" s="5" t="s">
        <v>95</v>
      </c>
      <c r="I24" s="5"/>
      <c r="J24" s="5"/>
      <c r="K24" s="5">
        <v>226</v>
      </c>
      <c r="L24" s="5">
        <v>5</v>
      </c>
      <c r="M24" s="5">
        <v>3</v>
      </c>
      <c r="N24" s="5" t="s">
        <v>2</v>
      </c>
      <c r="O24" s="5">
        <v>2</v>
      </c>
      <c r="P24" s="5">
        <v>4781760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96</v>
      </c>
      <c r="H25" s="5" t="s">
        <v>97</v>
      </c>
      <c r="I25" s="5"/>
      <c r="J25" s="5"/>
      <c r="K25" s="5">
        <v>227</v>
      </c>
      <c r="L25" s="5">
        <v>6</v>
      </c>
      <c r="M25" s="5">
        <v>3</v>
      </c>
      <c r="N25" s="5" t="s">
        <v>2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605286.04</v>
      </c>
      <c r="G26" s="5" t="s">
        <v>98</v>
      </c>
      <c r="H26" s="5" t="s">
        <v>99</v>
      </c>
      <c r="I26" s="5"/>
      <c r="J26" s="5"/>
      <c r="K26" s="5">
        <v>228</v>
      </c>
      <c r="L26" s="5">
        <v>7</v>
      </c>
      <c r="M26" s="5">
        <v>3</v>
      </c>
      <c r="N26" s="5" t="s">
        <v>2</v>
      </c>
      <c r="O26" s="5">
        <v>2</v>
      </c>
      <c r="P26" s="5">
        <v>4781760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100</v>
      </c>
      <c r="H27" s="5" t="s">
        <v>101</v>
      </c>
      <c r="I27" s="5"/>
      <c r="J27" s="5"/>
      <c r="K27" s="5">
        <v>216</v>
      </c>
      <c r="L27" s="5">
        <v>8</v>
      </c>
      <c r="M27" s="5">
        <v>3</v>
      </c>
      <c r="N27" s="5" t="s">
        <v>2</v>
      </c>
      <c r="O27" s="5">
        <v>2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102</v>
      </c>
      <c r="H28" s="5" t="s">
        <v>103</v>
      </c>
      <c r="I28" s="5"/>
      <c r="J28" s="5"/>
      <c r="K28" s="5">
        <v>223</v>
      </c>
      <c r="L28" s="5">
        <v>9</v>
      </c>
      <c r="M28" s="5">
        <v>3</v>
      </c>
      <c r="N28" s="5" t="s">
        <v>2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104</v>
      </c>
      <c r="H29" s="5" t="s">
        <v>105</v>
      </c>
      <c r="I29" s="5"/>
      <c r="J29" s="5"/>
      <c r="K29" s="5">
        <v>229</v>
      </c>
      <c r="L29" s="5">
        <v>10</v>
      </c>
      <c r="M29" s="5">
        <v>3</v>
      </c>
      <c r="N29" s="5" t="s">
        <v>2</v>
      </c>
      <c r="O29" s="5">
        <v>2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14759.599999999999</v>
      </c>
      <c r="G30" s="5" t="s">
        <v>106</v>
      </c>
      <c r="H30" s="5" t="s">
        <v>107</v>
      </c>
      <c r="I30" s="5"/>
      <c r="J30" s="5"/>
      <c r="K30" s="5">
        <v>203</v>
      </c>
      <c r="L30" s="5">
        <v>11</v>
      </c>
      <c r="M30" s="5">
        <v>3</v>
      </c>
      <c r="N30" s="5" t="s">
        <v>2</v>
      </c>
      <c r="O30" s="5">
        <v>2</v>
      </c>
      <c r="P30" s="5">
        <v>247666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108</v>
      </c>
      <c r="H31" s="5" t="s">
        <v>109</v>
      </c>
      <c r="I31" s="5"/>
      <c r="J31" s="5"/>
      <c r="K31" s="5">
        <v>231</v>
      </c>
      <c r="L31" s="5">
        <v>12</v>
      </c>
      <c r="M31" s="5">
        <v>3</v>
      </c>
      <c r="N31" s="5" t="s">
        <v>2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6023.24</v>
      </c>
      <c r="G32" s="5" t="s">
        <v>110</v>
      </c>
      <c r="H32" s="5" t="s">
        <v>111</v>
      </c>
      <c r="I32" s="5"/>
      <c r="J32" s="5"/>
      <c r="K32" s="5">
        <v>204</v>
      </c>
      <c r="L32" s="5">
        <v>13</v>
      </c>
      <c r="M32" s="5">
        <v>3</v>
      </c>
      <c r="N32" s="5" t="s">
        <v>2</v>
      </c>
      <c r="O32" s="5">
        <v>2</v>
      </c>
      <c r="P32" s="5">
        <v>358864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99129.050000000017</v>
      </c>
      <c r="G33" s="5" t="s">
        <v>112</v>
      </c>
      <c r="H33" s="5" t="s">
        <v>113</v>
      </c>
      <c r="I33" s="5"/>
      <c r="J33" s="5"/>
      <c r="K33" s="5">
        <v>205</v>
      </c>
      <c r="L33" s="5">
        <v>14</v>
      </c>
      <c r="M33" s="5">
        <v>3</v>
      </c>
      <c r="N33" s="5" t="s">
        <v>2</v>
      </c>
      <c r="O33" s="5">
        <v>2</v>
      </c>
      <c r="P33" s="5">
        <v>5906108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114</v>
      </c>
      <c r="H34" s="5" t="s">
        <v>115</v>
      </c>
      <c r="I34" s="5"/>
      <c r="J34" s="5"/>
      <c r="K34" s="5">
        <v>232</v>
      </c>
      <c r="L34" s="5">
        <v>15</v>
      </c>
      <c r="M34" s="5">
        <v>3</v>
      </c>
      <c r="N34" s="5" t="s">
        <v>2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877642.87</v>
      </c>
      <c r="G35" s="5" t="s">
        <v>116</v>
      </c>
      <c r="H35" s="5" t="s">
        <v>117</v>
      </c>
      <c r="I35" s="5"/>
      <c r="J35" s="5"/>
      <c r="K35" s="5">
        <v>214</v>
      </c>
      <c r="L35" s="5">
        <v>16</v>
      </c>
      <c r="M35" s="5">
        <v>3</v>
      </c>
      <c r="N35" s="5" t="s">
        <v>2</v>
      </c>
      <c r="O35" s="5">
        <v>2</v>
      </c>
      <c r="P35" s="5">
        <v>20380000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118</v>
      </c>
      <c r="H36" s="5" t="s">
        <v>119</v>
      </c>
      <c r="I36" s="5"/>
      <c r="J36" s="5"/>
      <c r="K36" s="5">
        <v>215</v>
      </c>
      <c r="L36" s="5">
        <v>17</v>
      </c>
      <c r="M36" s="5">
        <v>3</v>
      </c>
      <c r="N36" s="5" t="s">
        <v>2</v>
      </c>
      <c r="O36" s="5">
        <v>2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120</v>
      </c>
      <c r="H37" s="5" t="s">
        <v>121</v>
      </c>
      <c r="I37" s="5"/>
      <c r="J37" s="5"/>
      <c r="K37" s="5">
        <v>217</v>
      </c>
      <c r="L37" s="5">
        <v>18</v>
      </c>
      <c r="M37" s="5">
        <v>3</v>
      </c>
      <c r="N37" s="5" t="s">
        <v>2</v>
      </c>
      <c r="O37" s="5">
        <v>2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122</v>
      </c>
      <c r="H38" s="5" t="s">
        <v>123</v>
      </c>
      <c r="I38" s="5"/>
      <c r="J38" s="5"/>
      <c r="K38" s="5">
        <v>230</v>
      </c>
      <c r="L38" s="5">
        <v>19</v>
      </c>
      <c r="M38" s="5">
        <v>3</v>
      </c>
      <c r="N38" s="5" t="s">
        <v>2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124</v>
      </c>
      <c r="H39" s="5" t="s">
        <v>125</v>
      </c>
      <c r="I39" s="5"/>
      <c r="J39" s="5"/>
      <c r="K39" s="5">
        <v>206</v>
      </c>
      <c r="L39" s="5">
        <v>20</v>
      </c>
      <c r="M39" s="5">
        <v>3</v>
      </c>
      <c r="N39" s="5" t="s">
        <v>2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10650.186167</v>
      </c>
      <c r="G40" s="5" t="s">
        <v>126</v>
      </c>
      <c r="H40" s="5" t="s">
        <v>127</v>
      </c>
      <c r="I40" s="5"/>
      <c r="J40" s="5"/>
      <c r="K40" s="5">
        <v>207</v>
      </c>
      <c r="L40" s="5">
        <v>21</v>
      </c>
      <c r="M40" s="5">
        <v>3</v>
      </c>
      <c r="N40" s="5" t="s">
        <v>2</v>
      </c>
      <c r="O40" s="5">
        <v>-1</v>
      </c>
      <c r="P40" s="5">
        <v>10650.186167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561.27225920000001</v>
      </c>
      <c r="G41" s="5" t="s">
        <v>128</v>
      </c>
      <c r="H41" s="5" t="s">
        <v>129</v>
      </c>
      <c r="I41" s="5"/>
      <c r="J41" s="5"/>
      <c r="K41" s="5">
        <v>208</v>
      </c>
      <c r="L41" s="5">
        <v>22</v>
      </c>
      <c r="M41" s="5">
        <v>3</v>
      </c>
      <c r="N41" s="5" t="s">
        <v>2</v>
      </c>
      <c r="O41" s="5">
        <v>-1</v>
      </c>
      <c r="P41" s="5">
        <v>561.27225920000001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130</v>
      </c>
      <c r="H42" s="5" t="s">
        <v>131</v>
      </c>
      <c r="I42" s="5"/>
      <c r="J42" s="5"/>
      <c r="K42" s="5">
        <v>209</v>
      </c>
      <c r="L42" s="5">
        <v>23</v>
      </c>
      <c r="M42" s="5">
        <v>3</v>
      </c>
      <c r="N42" s="5" t="s">
        <v>2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132</v>
      </c>
      <c r="H43" s="5" t="s">
        <v>133</v>
      </c>
      <c r="I43" s="5"/>
      <c r="J43" s="5"/>
      <c r="K43" s="5">
        <v>233</v>
      </c>
      <c r="L43" s="5">
        <v>24</v>
      </c>
      <c r="M43" s="5">
        <v>3</v>
      </c>
      <c r="N43" s="5" t="s">
        <v>2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104175.48</v>
      </c>
      <c r="G44" s="5" t="s">
        <v>134</v>
      </c>
      <c r="H44" s="5" t="s">
        <v>135</v>
      </c>
      <c r="I44" s="5"/>
      <c r="J44" s="5"/>
      <c r="K44" s="5">
        <v>210</v>
      </c>
      <c r="L44" s="5">
        <v>25</v>
      </c>
      <c r="M44" s="5">
        <v>3</v>
      </c>
      <c r="N44" s="5" t="s">
        <v>2</v>
      </c>
      <c r="O44" s="5">
        <v>2</v>
      </c>
      <c r="P44" s="5">
        <v>6206774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54292.7</v>
      </c>
      <c r="G45" s="5" t="s">
        <v>136</v>
      </c>
      <c r="H45" s="5" t="s">
        <v>137</v>
      </c>
      <c r="I45" s="5"/>
      <c r="J45" s="5"/>
      <c r="K45" s="5">
        <v>211</v>
      </c>
      <c r="L45" s="5">
        <v>26</v>
      </c>
      <c r="M45" s="5">
        <v>3</v>
      </c>
      <c r="N45" s="5" t="s">
        <v>2</v>
      </c>
      <c r="O45" s="5">
        <v>2</v>
      </c>
      <c r="P45" s="5">
        <v>3237692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877642.87</v>
      </c>
      <c r="G46" s="5" t="s">
        <v>138</v>
      </c>
      <c r="H46" s="5" t="s">
        <v>139</v>
      </c>
      <c r="I46" s="5"/>
      <c r="J46" s="5"/>
      <c r="K46" s="5">
        <v>224</v>
      </c>
      <c r="L46" s="5">
        <v>27</v>
      </c>
      <c r="M46" s="5">
        <v>3</v>
      </c>
      <c r="N46" s="5" t="s">
        <v>2</v>
      </c>
      <c r="O46" s="5">
        <v>2</v>
      </c>
      <c r="P46" s="5">
        <v>20380000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336</v>
      </c>
      <c r="C51" s="4">
        <v>2000</v>
      </c>
      <c r="D51" s="4">
        <v>0</v>
      </c>
      <c r="E51" s="4">
        <v>1</v>
      </c>
      <c r="F51" s="4">
        <v>0</v>
      </c>
      <c r="G51" s="4">
        <v>0</v>
      </c>
      <c r="H51" s="4">
        <v>1</v>
      </c>
      <c r="I51" s="4">
        <v>0</v>
      </c>
      <c r="J51" s="4">
        <v>3</v>
      </c>
      <c r="K51" s="4">
        <v>0</v>
      </c>
      <c r="L51" s="4">
        <v>0</v>
      </c>
      <c r="M51" s="4">
        <v>0</v>
      </c>
      <c r="N51" s="4">
        <v>224801565</v>
      </c>
      <c r="O51" s="4">
        <v>1</v>
      </c>
    </row>
    <row r="52" spans="1:40" x14ac:dyDescent="0.2">
      <c r="A52" s="7">
        <v>3</v>
      </c>
      <c r="B52" s="7" t="s">
        <v>337</v>
      </c>
      <c r="C52" s="7">
        <v>1</v>
      </c>
      <c r="D52" s="7">
        <v>1</v>
      </c>
      <c r="E52" s="7">
        <v>1</v>
      </c>
      <c r="F52" s="7">
        <v>1</v>
      </c>
      <c r="G52" s="7">
        <v>1</v>
      </c>
      <c r="H52" s="7">
        <v>1</v>
      </c>
      <c r="I52" s="7">
        <v>1</v>
      </c>
      <c r="J52" s="7">
        <v>2</v>
      </c>
      <c r="K52" s="7">
        <v>1</v>
      </c>
      <c r="L52" s="7">
        <v>1</v>
      </c>
      <c r="M52" s="7">
        <v>1</v>
      </c>
      <c r="N52" s="7">
        <v>10.45</v>
      </c>
      <c r="O52" s="7">
        <v>6.16</v>
      </c>
      <c r="P52" s="7">
        <v>1</v>
      </c>
      <c r="Q52" s="7">
        <v>1</v>
      </c>
      <c r="R52" s="7">
        <v>1</v>
      </c>
      <c r="S52" s="7" t="s">
        <v>2</v>
      </c>
      <c r="T52" s="7" t="s">
        <v>2</v>
      </c>
      <c r="U52" s="7" t="s">
        <v>2</v>
      </c>
      <c r="V52" s="7" t="s">
        <v>2</v>
      </c>
      <c r="W52" s="7" t="s">
        <v>2</v>
      </c>
      <c r="X52" s="7" t="s">
        <v>2</v>
      </c>
      <c r="Y52" s="7" t="s">
        <v>2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2</v>
      </c>
      <c r="AE52" s="7" t="s">
        <v>2</v>
      </c>
      <c r="AF52" s="7" t="s">
        <v>2</v>
      </c>
      <c r="AG52" s="7" t="s">
        <v>2</v>
      </c>
      <c r="AH52" s="7" t="s">
        <v>2</v>
      </c>
      <c r="AI52" s="7"/>
      <c r="AJ52" s="7"/>
      <c r="AK52" s="7"/>
      <c r="AL52" s="7"/>
      <c r="AM52" s="7"/>
      <c r="AN52" s="7">
        <v>224801566</v>
      </c>
    </row>
    <row r="53" spans="1:40" x14ac:dyDescent="0.2">
      <c r="A53" s="4">
        <v>75</v>
      </c>
      <c r="B53" s="4" t="s">
        <v>338</v>
      </c>
      <c r="C53" s="4">
        <v>2022</v>
      </c>
      <c r="D53" s="4">
        <v>2</v>
      </c>
      <c r="E53" s="4">
        <v>0</v>
      </c>
      <c r="F53" s="4"/>
      <c r="G53" s="4">
        <v>0</v>
      </c>
      <c r="H53" s="4">
        <v>1</v>
      </c>
      <c r="I53" s="4">
        <v>0</v>
      </c>
      <c r="J53" s="4">
        <v>3</v>
      </c>
      <c r="K53" s="4">
        <v>0</v>
      </c>
      <c r="L53" s="4">
        <v>0</v>
      </c>
      <c r="M53" s="4">
        <v>1</v>
      </c>
      <c r="N53" s="4">
        <v>224801557</v>
      </c>
      <c r="O53" s="4">
        <v>2</v>
      </c>
    </row>
    <row r="54" spans="1:40" x14ac:dyDescent="0.2">
      <c r="A54" s="7">
        <v>3</v>
      </c>
      <c r="B54" s="7" t="s">
        <v>337</v>
      </c>
      <c r="C54" s="7">
        <v>1</v>
      </c>
      <c r="D54" s="7">
        <v>7.9</v>
      </c>
      <c r="E54" s="7">
        <v>16.78</v>
      </c>
      <c r="F54" s="7">
        <v>59.58</v>
      </c>
      <c r="G54" s="7">
        <v>59.58</v>
      </c>
      <c r="H54" s="7">
        <v>6.16</v>
      </c>
      <c r="I54" s="7">
        <v>12.21</v>
      </c>
      <c r="J54" s="7">
        <v>2</v>
      </c>
      <c r="K54" s="7">
        <v>48.91</v>
      </c>
      <c r="L54" s="7">
        <v>11.16</v>
      </c>
      <c r="M54" s="7">
        <v>1</v>
      </c>
      <c r="N54" s="7">
        <v>7.9</v>
      </c>
      <c r="O54" s="7">
        <v>6.16</v>
      </c>
      <c r="P54" s="7">
        <v>12.21</v>
      </c>
      <c r="Q54" s="7">
        <v>48.91</v>
      </c>
      <c r="R54" s="7">
        <v>11.16</v>
      </c>
      <c r="S54" s="7" t="s">
        <v>39</v>
      </c>
      <c r="T54" s="7" t="s">
        <v>2</v>
      </c>
      <c r="U54" s="7" t="s">
        <v>39</v>
      </c>
      <c r="V54" s="7" t="s">
        <v>39</v>
      </c>
      <c r="W54" s="7" t="s">
        <v>39</v>
      </c>
      <c r="X54" s="7" t="s">
        <v>39</v>
      </c>
      <c r="Y54" s="7" t="s">
        <v>339</v>
      </c>
      <c r="Z54" s="7" t="s">
        <v>339</v>
      </c>
      <c r="AA54" s="7" t="s">
        <v>39</v>
      </c>
      <c r="AB54" s="7" t="s">
        <v>39</v>
      </c>
      <c r="AC54" s="7" t="s">
        <v>2</v>
      </c>
      <c r="AD54" s="7" t="s">
        <v>2</v>
      </c>
      <c r="AE54" s="7" t="s">
        <v>2</v>
      </c>
      <c r="AF54" s="7" t="s">
        <v>2</v>
      </c>
      <c r="AG54" s="7" t="s">
        <v>2</v>
      </c>
      <c r="AH54" s="7" t="s">
        <v>2</v>
      </c>
      <c r="AI54" s="7"/>
      <c r="AJ54" s="7"/>
      <c r="AK54" s="7"/>
      <c r="AL54" s="7"/>
      <c r="AM54" s="7"/>
      <c r="AN54" s="7">
        <v>224801558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56"/>
  <sheetViews>
    <sheetView workbookViewId="0">
      <selection activeCell="B13" sqref="B13:K13"/>
    </sheetView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ROW(Source!A29)</f>
        <v>29</v>
      </c>
      <c r="B1">
        <v>224801565</v>
      </c>
      <c r="C1">
        <v>224801863</v>
      </c>
      <c r="D1">
        <v>178394057</v>
      </c>
      <c r="E1">
        <v>70</v>
      </c>
      <c r="F1">
        <v>1</v>
      </c>
      <c r="G1">
        <v>1</v>
      </c>
      <c r="H1">
        <v>1</v>
      </c>
      <c r="I1" t="s">
        <v>341</v>
      </c>
      <c r="J1" t="s">
        <v>2</v>
      </c>
      <c r="K1" t="s">
        <v>342</v>
      </c>
      <c r="L1">
        <v>1191</v>
      </c>
      <c r="N1">
        <v>74472246</v>
      </c>
      <c r="O1" t="s">
        <v>343</v>
      </c>
      <c r="P1" t="s">
        <v>343</v>
      </c>
      <c r="Q1">
        <v>1</v>
      </c>
      <c r="W1">
        <v>0</v>
      </c>
      <c r="X1">
        <v>388411409</v>
      </c>
      <c r="Y1">
        <v>29.669999999999998</v>
      </c>
      <c r="AA1">
        <v>0</v>
      </c>
      <c r="AB1">
        <v>0</v>
      </c>
      <c r="AC1">
        <v>0</v>
      </c>
      <c r="AD1">
        <v>8.17</v>
      </c>
      <c r="AE1">
        <v>0</v>
      </c>
      <c r="AF1">
        <v>0</v>
      </c>
      <c r="AG1">
        <v>0</v>
      </c>
      <c r="AH1">
        <v>8.17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2</v>
      </c>
      <c r="AT1">
        <v>12.9</v>
      </c>
      <c r="AU1" t="s">
        <v>24</v>
      </c>
      <c r="AV1">
        <v>1</v>
      </c>
      <c r="AW1">
        <v>2</v>
      </c>
      <c r="AX1">
        <v>224801868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Y1*Source!I29</f>
        <v>182.50016999999997</v>
      </c>
      <c r="CY1">
        <f>AD1</f>
        <v>8.17</v>
      </c>
      <c r="CZ1">
        <f>AH1</f>
        <v>8.17</v>
      </c>
      <c r="DA1">
        <f>AL1</f>
        <v>1</v>
      </c>
      <c r="DB1">
        <f t="shared" ref="DB1:DB8" si="0">ROUND((ROUND(AT1*CZ1,2)*ROUND((2*1.15),7)),2)</f>
        <v>242.4</v>
      </c>
      <c r="DC1">
        <f t="shared" ref="DC1:DC8" si="1">ROUND((ROUND(AT1*AG1,2)*ROUND((2*1.15),7)),2)</f>
        <v>0</v>
      </c>
    </row>
    <row r="2" spans="1:107" x14ac:dyDescent="0.2">
      <c r="A2">
        <f>ROW(Source!A29)</f>
        <v>29</v>
      </c>
      <c r="B2">
        <v>224801565</v>
      </c>
      <c r="C2">
        <v>224801863</v>
      </c>
      <c r="D2">
        <v>178392216</v>
      </c>
      <c r="E2">
        <v>70</v>
      </c>
      <c r="F2">
        <v>1</v>
      </c>
      <c r="G2">
        <v>1</v>
      </c>
      <c r="H2">
        <v>1</v>
      </c>
      <c r="I2" t="s">
        <v>344</v>
      </c>
      <c r="J2" t="s">
        <v>2</v>
      </c>
      <c r="K2" t="s">
        <v>345</v>
      </c>
      <c r="L2">
        <v>1191</v>
      </c>
      <c r="N2">
        <v>74472246</v>
      </c>
      <c r="O2" t="s">
        <v>343</v>
      </c>
      <c r="P2" t="s">
        <v>343</v>
      </c>
      <c r="Q2">
        <v>1</v>
      </c>
      <c r="W2">
        <v>0</v>
      </c>
      <c r="X2">
        <v>-1417349443</v>
      </c>
      <c r="Y2">
        <v>9.1999999999999998E-2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2</v>
      </c>
      <c r="AT2">
        <v>0.04</v>
      </c>
      <c r="AU2" t="s">
        <v>24</v>
      </c>
      <c r="AV2">
        <v>2</v>
      </c>
      <c r="AW2">
        <v>2</v>
      </c>
      <c r="AX2">
        <v>224801869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Y2*Source!I29</f>
        <v>0.56589199999999995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ROW(Source!A29)</f>
        <v>29</v>
      </c>
      <c r="B3">
        <v>224801565</v>
      </c>
      <c r="C3">
        <v>224801863</v>
      </c>
      <c r="D3">
        <v>223058015</v>
      </c>
      <c r="E3">
        <v>1</v>
      </c>
      <c r="F3">
        <v>1</v>
      </c>
      <c r="G3">
        <v>1</v>
      </c>
      <c r="H3">
        <v>2</v>
      </c>
      <c r="I3" t="s">
        <v>346</v>
      </c>
      <c r="J3" t="s">
        <v>347</v>
      </c>
      <c r="K3" t="s">
        <v>348</v>
      </c>
      <c r="L3">
        <v>1367</v>
      </c>
      <c r="N3">
        <v>1011</v>
      </c>
      <c r="O3" t="s">
        <v>349</v>
      </c>
      <c r="P3" t="s">
        <v>349</v>
      </c>
      <c r="Q3">
        <v>1</v>
      </c>
      <c r="W3">
        <v>0</v>
      </c>
      <c r="X3">
        <v>1232162608</v>
      </c>
      <c r="Y3">
        <v>2.3E-2</v>
      </c>
      <c r="AA3">
        <v>0</v>
      </c>
      <c r="AB3">
        <v>31.26</v>
      </c>
      <c r="AC3">
        <v>13.5</v>
      </c>
      <c r="AD3">
        <v>0</v>
      </c>
      <c r="AE3">
        <v>0</v>
      </c>
      <c r="AF3">
        <v>31.26</v>
      </c>
      <c r="AG3">
        <v>13.5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2</v>
      </c>
      <c r="AT3">
        <v>0.01</v>
      </c>
      <c r="AU3" t="s">
        <v>24</v>
      </c>
      <c r="AV3">
        <v>0</v>
      </c>
      <c r="AW3">
        <v>2</v>
      </c>
      <c r="AX3">
        <v>224801870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Y3*Source!I29</f>
        <v>0.14147299999999999</v>
      </c>
      <c r="CY3">
        <f>AB3</f>
        <v>31.26</v>
      </c>
      <c r="CZ3">
        <f>AF3</f>
        <v>31.26</v>
      </c>
      <c r="DA3">
        <f>AJ3</f>
        <v>1</v>
      </c>
      <c r="DB3">
        <f t="shared" si="0"/>
        <v>0.71</v>
      </c>
      <c r="DC3">
        <f t="shared" si="1"/>
        <v>0.32</v>
      </c>
    </row>
    <row r="4" spans="1:107" x14ac:dyDescent="0.2">
      <c r="A4">
        <f>ROW(Source!A29)</f>
        <v>29</v>
      </c>
      <c r="B4">
        <v>224801565</v>
      </c>
      <c r="C4">
        <v>224801863</v>
      </c>
      <c r="D4">
        <v>223058751</v>
      </c>
      <c r="E4">
        <v>1</v>
      </c>
      <c r="F4">
        <v>1</v>
      </c>
      <c r="G4">
        <v>1</v>
      </c>
      <c r="H4">
        <v>2</v>
      </c>
      <c r="I4" t="s">
        <v>350</v>
      </c>
      <c r="J4" t="s">
        <v>351</v>
      </c>
      <c r="K4" t="s">
        <v>352</v>
      </c>
      <c r="L4">
        <v>1367</v>
      </c>
      <c r="N4">
        <v>1011</v>
      </c>
      <c r="O4" t="s">
        <v>349</v>
      </c>
      <c r="P4" t="s">
        <v>349</v>
      </c>
      <c r="Q4">
        <v>1</v>
      </c>
      <c r="W4">
        <v>0</v>
      </c>
      <c r="X4">
        <v>509054691</v>
      </c>
      <c r="Y4">
        <v>6.8999999999999992E-2</v>
      </c>
      <c r="AA4">
        <v>0</v>
      </c>
      <c r="AB4">
        <v>65.709999999999994</v>
      </c>
      <c r="AC4">
        <v>11.6</v>
      </c>
      <c r="AD4">
        <v>0</v>
      </c>
      <c r="AE4">
        <v>0</v>
      </c>
      <c r="AF4">
        <v>65.709999999999994</v>
      </c>
      <c r="AG4">
        <v>11.6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2</v>
      </c>
      <c r="AT4">
        <v>0.03</v>
      </c>
      <c r="AU4" t="s">
        <v>24</v>
      </c>
      <c r="AV4">
        <v>0</v>
      </c>
      <c r="AW4">
        <v>2</v>
      </c>
      <c r="AX4">
        <v>224801871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0.42441899999999994</v>
      </c>
      <c r="CY4">
        <f>AB4</f>
        <v>65.709999999999994</v>
      </c>
      <c r="CZ4">
        <f>AF4</f>
        <v>65.709999999999994</v>
      </c>
      <c r="DA4">
        <f>AJ4</f>
        <v>1</v>
      </c>
      <c r="DB4">
        <f t="shared" si="0"/>
        <v>4.53</v>
      </c>
      <c r="DC4">
        <f t="shared" si="1"/>
        <v>0.81</v>
      </c>
    </row>
    <row r="5" spans="1:107" x14ac:dyDescent="0.2">
      <c r="A5">
        <f>ROW(Source!A30)</f>
        <v>30</v>
      </c>
      <c r="B5">
        <v>224801557</v>
      </c>
      <c r="C5">
        <v>224801863</v>
      </c>
      <c r="D5">
        <v>178394057</v>
      </c>
      <c r="E5">
        <v>70</v>
      </c>
      <c r="F5">
        <v>1</v>
      </c>
      <c r="G5">
        <v>1</v>
      </c>
      <c r="H5">
        <v>1</v>
      </c>
      <c r="I5" t="s">
        <v>341</v>
      </c>
      <c r="J5" t="s">
        <v>2</v>
      </c>
      <c r="K5" t="s">
        <v>342</v>
      </c>
      <c r="L5">
        <v>1191</v>
      </c>
      <c r="N5">
        <v>74472246</v>
      </c>
      <c r="O5" t="s">
        <v>343</v>
      </c>
      <c r="P5" t="s">
        <v>343</v>
      </c>
      <c r="Q5">
        <v>1</v>
      </c>
      <c r="W5">
        <v>0</v>
      </c>
      <c r="X5">
        <v>388411409</v>
      </c>
      <c r="Y5">
        <v>29.669999999999998</v>
      </c>
      <c r="AA5">
        <v>0</v>
      </c>
      <c r="AB5">
        <v>0</v>
      </c>
      <c r="AC5">
        <v>0</v>
      </c>
      <c r="AD5">
        <v>486.77</v>
      </c>
      <c r="AE5">
        <v>0</v>
      </c>
      <c r="AF5">
        <v>0</v>
      </c>
      <c r="AG5">
        <v>0</v>
      </c>
      <c r="AH5">
        <v>8.17</v>
      </c>
      <c r="AI5">
        <v>1</v>
      </c>
      <c r="AJ5">
        <v>1</v>
      </c>
      <c r="AK5">
        <v>1</v>
      </c>
      <c r="AL5">
        <v>59.58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2</v>
      </c>
      <c r="AT5">
        <v>12.9</v>
      </c>
      <c r="AU5" t="s">
        <v>24</v>
      </c>
      <c r="AV5">
        <v>1</v>
      </c>
      <c r="AW5">
        <v>2</v>
      </c>
      <c r="AX5">
        <v>224801868</v>
      </c>
      <c r="AY5">
        <v>1</v>
      </c>
      <c r="AZ5">
        <v>0</v>
      </c>
      <c r="BA5">
        <v>6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182.50016999999997</v>
      </c>
      <c r="CY5">
        <f>AD5</f>
        <v>486.77</v>
      </c>
      <c r="CZ5">
        <f>AH5</f>
        <v>8.17</v>
      </c>
      <c r="DA5">
        <f>AL5</f>
        <v>59.58</v>
      </c>
      <c r="DB5">
        <f t="shared" si="0"/>
        <v>242.4</v>
      </c>
      <c r="DC5">
        <f t="shared" si="1"/>
        <v>0</v>
      </c>
    </row>
    <row r="6" spans="1:107" x14ac:dyDescent="0.2">
      <c r="A6">
        <f>ROW(Source!A30)</f>
        <v>30</v>
      </c>
      <c r="B6">
        <v>224801557</v>
      </c>
      <c r="C6">
        <v>224801863</v>
      </c>
      <c r="D6">
        <v>178392216</v>
      </c>
      <c r="E6">
        <v>70</v>
      </c>
      <c r="F6">
        <v>1</v>
      </c>
      <c r="G6">
        <v>1</v>
      </c>
      <c r="H6">
        <v>1</v>
      </c>
      <c r="I6" t="s">
        <v>344</v>
      </c>
      <c r="J6" t="s">
        <v>2</v>
      </c>
      <c r="K6" t="s">
        <v>345</v>
      </c>
      <c r="L6">
        <v>1191</v>
      </c>
      <c r="N6">
        <v>74472246</v>
      </c>
      <c r="O6" t="s">
        <v>343</v>
      </c>
      <c r="P6" t="s">
        <v>343</v>
      </c>
      <c r="Q6">
        <v>1</v>
      </c>
      <c r="W6">
        <v>0</v>
      </c>
      <c r="X6">
        <v>-1417349443</v>
      </c>
      <c r="Y6">
        <v>9.1999999999999998E-2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59.58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2</v>
      </c>
      <c r="AT6">
        <v>0.04</v>
      </c>
      <c r="AU6" t="s">
        <v>24</v>
      </c>
      <c r="AV6">
        <v>2</v>
      </c>
      <c r="AW6">
        <v>2</v>
      </c>
      <c r="AX6">
        <v>224801869</v>
      </c>
      <c r="AY6">
        <v>1</v>
      </c>
      <c r="AZ6">
        <v>0</v>
      </c>
      <c r="BA6">
        <v>7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0.56589199999999995</v>
      </c>
      <c r="CY6">
        <f>AD6</f>
        <v>0</v>
      </c>
      <c r="CZ6">
        <f>AH6</f>
        <v>0</v>
      </c>
      <c r="DA6">
        <f>AL6</f>
        <v>1</v>
      </c>
      <c r="DB6">
        <f t="shared" si="0"/>
        <v>0</v>
      </c>
      <c r="DC6">
        <f t="shared" si="1"/>
        <v>0</v>
      </c>
    </row>
    <row r="7" spans="1:107" x14ac:dyDescent="0.2">
      <c r="A7">
        <f>ROW(Source!A30)</f>
        <v>30</v>
      </c>
      <c r="B7">
        <v>224801557</v>
      </c>
      <c r="C7">
        <v>224801863</v>
      </c>
      <c r="D7">
        <v>223058015</v>
      </c>
      <c r="E7">
        <v>1</v>
      </c>
      <c r="F7">
        <v>1</v>
      </c>
      <c r="G7">
        <v>1</v>
      </c>
      <c r="H7">
        <v>2</v>
      </c>
      <c r="I7" t="s">
        <v>346</v>
      </c>
      <c r="J7" t="s">
        <v>347</v>
      </c>
      <c r="K7" t="s">
        <v>348</v>
      </c>
      <c r="L7">
        <v>1367</v>
      </c>
      <c r="N7">
        <v>1011</v>
      </c>
      <c r="O7" t="s">
        <v>349</v>
      </c>
      <c r="P7" t="s">
        <v>349</v>
      </c>
      <c r="Q7">
        <v>1</v>
      </c>
      <c r="W7">
        <v>0</v>
      </c>
      <c r="X7">
        <v>1232162608</v>
      </c>
      <c r="Y7">
        <v>2.3E-2</v>
      </c>
      <c r="AA7">
        <v>0</v>
      </c>
      <c r="AB7">
        <v>524.54</v>
      </c>
      <c r="AC7">
        <v>804.33</v>
      </c>
      <c r="AD7">
        <v>0</v>
      </c>
      <c r="AE7">
        <v>0</v>
      </c>
      <c r="AF7">
        <v>31.26</v>
      </c>
      <c r="AG7">
        <v>13.5</v>
      </c>
      <c r="AH7">
        <v>0</v>
      </c>
      <c r="AI7">
        <v>1</v>
      </c>
      <c r="AJ7">
        <v>16.78</v>
      </c>
      <c r="AK7">
        <v>59.58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2</v>
      </c>
      <c r="AT7">
        <v>0.01</v>
      </c>
      <c r="AU7" t="s">
        <v>24</v>
      </c>
      <c r="AV7">
        <v>0</v>
      </c>
      <c r="AW7">
        <v>2</v>
      </c>
      <c r="AX7">
        <v>224801870</v>
      </c>
      <c r="AY7">
        <v>1</v>
      </c>
      <c r="AZ7">
        <v>0</v>
      </c>
      <c r="BA7">
        <v>8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0.14147299999999999</v>
      </c>
      <c r="CY7">
        <f>AB7</f>
        <v>524.54</v>
      </c>
      <c r="CZ7">
        <f>AF7</f>
        <v>31.26</v>
      </c>
      <c r="DA7">
        <f>AJ7</f>
        <v>16.78</v>
      </c>
      <c r="DB7">
        <f t="shared" si="0"/>
        <v>0.71</v>
      </c>
      <c r="DC7">
        <f t="shared" si="1"/>
        <v>0.32</v>
      </c>
    </row>
    <row r="8" spans="1:107" x14ac:dyDescent="0.2">
      <c r="A8">
        <f>ROW(Source!A30)</f>
        <v>30</v>
      </c>
      <c r="B8">
        <v>224801557</v>
      </c>
      <c r="C8">
        <v>224801863</v>
      </c>
      <c r="D8">
        <v>223058751</v>
      </c>
      <c r="E8">
        <v>1</v>
      </c>
      <c r="F8">
        <v>1</v>
      </c>
      <c r="G8">
        <v>1</v>
      </c>
      <c r="H8">
        <v>2</v>
      </c>
      <c r="I8" t="s">
        <v>350</v>
      </c>
      <c r="J8" t="s">
        <v>351</v>
      </c>
      <c r="K8" t="s">
        <v>352</v>
      </c>
      <c r="L8">
        <v>1367</v>
      </c>
      <c r="N8">
        <v>1011</v>
      </c>
      <c r="O8" t="s">
        <v>349</v>
      </c>
      <c r="P8" t="s">
        <v>349</v>
      </c>
      <c r="Q8">
        <v>1</v>
      </c>
      <c r="W8">
        <v>0</v>
      </c>
      <c r="X8">
        <v>509054691</v>
      </c>
      <c r="Y8">
        <v>6.8999999999999992E-2</v>
      </c>
      <c r="AA8">
        <v>0</v>
      </c>
      <c r="AB8">
        <v>1102.6099999999999</v>
      </c>
      <c r="AC8">
        <v>691.13</v>
      </c>
      <c r="AD8">
        <v>0</v>
      </c>
      <c r="AE8">
        <v>0</v>
      </c>
      <c r="AF8">
        <v>65.709999999999994</v>
      </c>
      <c r="AG8">
        <v>11.6</v>
      </c>
      <c r="AH8">
        <v>0</v>
      </c>
      <c r="AI8">
        <v>1</v>
      </c>
      <c r="AJ8">
        <v>16.78</v>
      </c>
      <c r="AK8">
        <v>59.58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2</v>
      </c>
      <c r="AT8">
        <v>0.03</v>
      </c>
      <c r="AU8" t="s">
        <v>24</v>
      </c>
      <c r="AV8">
        <v>0</v>
      </c>
      <c r="AW8">
        <v>2</v>
      </c>
      <c r="AX8">
        <v>224801871</v>
      </c>
      <c r="AY8">
        <v>1</v>
      </c>
      <c r="AZ8">
        <v>0</v>
      </c>
      <c r="BA8">
        <v>9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Y8*Source!I30</f>
        <v>0.42441899999999994</v>
      </c>
      <c r="CY8">
        <f>AB8</f>
        <v>1102.6099999999999</v>
      </c>
      <c r="CZ8">
        <f>AF8</f>
        <v>65.709999999999994</v>
      </c>
      <c r="DA8">
        <f>AJ8</f>
        <v>16.78</v>
      </c>
      <c r="DB8">
        <f t="shared" si="0"/>
        <v>4.53</v>
      </c>
      <c r="DC8">
        <f t="shared" si="1"/>
        <v>0.81</v>
      </c>
    </row>
    <row r="9" spans="1:107" x14ac:dyDescent="0.2">
      <c r="A9">
        <f>ROW(Source!A34)</f>
        <v>34</v>
      </c>
      <c r="B9">
        <v>224801565</v>
      </c>
      <c r="C9">
        <v>224801896</v>
      </c>
      <c r="D9">
        <v>222895997</v>
      </c>
      <c r="E9">
        <v>70</v>
      </c>
      <c r="F9">
        <v>1</v>
      </c>
      <c r="G9">
        <v>1</v>
      </c>
      <c r="H9">
        <v>1</v>
      </c>
      <c r="I9" t="s">
        <v>353</v>
      </c>
      <c r="J9" t="s">
        <v>2</v>
      </c>
      <c r="K9" t="s">
        <v>354</v>
      </c>
      <c r="L9">
        <v>1191</v>
      </c>
      <c r="N9">
        <v>74472246</v>
      </c>
      <c r="O9" t="s">
        <v>343</v>
      </c>
      <c r="P9" t="s">
        <v>343</v>
      </c>
      <c r="Q9">
        <v>1</v>
      </c>
      <c r="W9">
        <v>0</v>
      </c>
      <c r="X9">
        <v>-2012709214</v>
      </c>
      <c r="Y9">
        <v>85.1</v>
      </c>
      <c r="AA9">
        <v>0</v>
      </c>
      <c r="AB9">
        <v>0</v>
      </c>
      <c r="AC9">
        <v>0</v>
      </c>
      <c r="AD9">
        <v>9.4</v>
      </c>
      <c r="AE9">
        <v>0</v>
      </c>
      <c r="AF9">
        <v>0</v>
      </c>
      <c r="AG9">
        <v>0</v>
      </c>
      <c r="AH9">
        <v>9.4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2</v>
      </c>
      <c r="AT9">
        <v>74</v>
      </c>
      <c r="AU9" t="s">
        <v>45</v>
      </c>
      <c r="AV9">
        <v>1</v>
      </c>
      <c r="AW9">
        <v>2</v>
      </c>
      <c r="AX9">
        <v>224801897</v>
      </c>
      <c r="AY9">
        <v>1</v>
      </c>
      <c r="AZ9">
        <v>0</v>
      </c>
      <c r="BA9">
        <v>11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Y9*Source!I34</f>
        <v>3337.8262399999999</v>
      </c>
      <c r="CY9">
        <f>AD9</f>
        <v>9.4</v>
      </c>
      <c r="CZ9">
        <f>AH9</f>
        <v>9.4</v>
      </c>
      <c r="DA9">
        <f>AL9</f>
        <v>1</v>
      </c>
      <c r="DB9">
        <f>ROUND((ROUND(AT9*CZ9,2)*ROUND(1.15,7)),2)</f>
        <v>799.94</v>
      </c>
      <c r="DC9">
        <f>ROUND((ROUND(AT9*AG9,2)*ROUND(1.15,7)),2)</f>
        <v>0</v>
      </c>
    </row>
    <row r="10" spans="1:107" x14ac:dyDescent="0.2">
      <c r="A10">
        <f>ROW(Source!A34)</f>
        <v>34</v>
      </c>
      <c r="B10">
        <v>224801565</v>
      </c>
      <c r="C10">
        <v>224801896</v>
      </c>
      <c r="D10">
        <v>222896153</v>
      </c>
      <c r="E10">
        <v>70</v>
      </c>
      <c r="F10">
        <v>1</v>
      </c>
      <c r="G10">
        <v>1</v>
      </c>
      <c r="H10">
        <v>1</v>
      </c>
      <c r="I10" t="s">
        <v>344</v>
      </c>
      <c r="J10" t="s">
        <v>2</v>
      </c>
      <c r="K10" t="s">
        <v>345</v>
      </c>
      <c r="L10">
        <v>1191</v>
      </c>
      <c r="N10">
        <v>74472246</v>
      </c>
      <c r="O10" t="s">
        <v>343</v>
      </c>
      <c r="P10" t="s">
        <v>343</v>
      </c>
      <c r="Q10">
        <v>1</v>
      </c>
      <c r="W10">
        <v>0</v>
      </c>
      <c r="X10">
        <v>-1417349443</v>
      </c>
      <c r="Y10">
        <v>6.3709999999999996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2</v>
      </c>
      <c r="AT10">
        <v>5.54</v>
      </c>
      <c r="AU10" t="s">
        <v>45</v>
      </c>
      <c r="AV10">
        <v>2</v>
      </c>
      <c r="AW10">
        <v>2</v>
      </c>
      <c r="AX10">
        <v>224801898</v>
      </c>
      <c r="AY10">
        <v>1</v>
      </c>
      <c r="AZ10">
        <v>0</v>
      </c>
      <c r="BA10">
        <v>12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Y10*Source!I34</f>
        <v>249.88591039999997</v>
      </c>
      <c r="CY10">
        <f>AD10</f>
        <v>0</v>
      </c>
      <c r="CZ10">
        <f>AH10</f>
        <v>0</v>
      </c>
      <c r="DA10">
        <f>AL10</f>
        <v>1</v>
      </c>
      <c r="DB10">
        <f>ROUND((ROUND(AT10*CZ10,2)*ROUND(1.15,7)),2)</f>
        <v>0</v>
      </c>
      <c r="DC10">
        <f>ROUND((ROUND(AT10*AG10,2)*ROUND(1.15,7)),2)</f>
        <v>0</v>
      </c>
    </row>
    <row r="11" spans="1:107" x14ac:dyDescent="0.2">
      <c r="A11">
        <f>ROW(Source!A34)</f>
        <v>34</v>
      </c>
      <c r="B11">
        <v>224801565</v>
      </c>
      <c r="C11">
        <v>224801896</v>
      </c>
      <c r="D11">
        <v>223058015</v>
      </c>
      <c r="E11">
        <v>1</v>
      </c>
      <c r="F11">
        <v>1</v>
      </c>
      <c r="G11">
        <v>1</v>
      </c>
      <c r="H11">
        <v>2</v>
      </c>
      <c r="I11" t="s">
        <v>346</v>
      </c>
      <c r="J11" t="s">
        <v>347</v>
      </c>
      <c r="K11" t="s">
        <v>348</v>
      </c>
      <c r="L11">
        <v>1367</v>
      </c>
      <c r="N11">
        <v>1011</v>
      </c>
      <c r="O11" t="s">
        <v>349</v>
      </c>
      <c r="P11" t="s">
        <v>349</v>
      </c>
      <c r="Q11">
        <v>1</v>
      </c>
      <c r="W11">
        <v>0</v>
      </c>
      <c r="X11">
        <v>1232162608</v>
      </c>
      <c r="Y11">
        <v>0.96599999999999986</v>
      </c>
      <c r="AA11">
        <v>0</v>
      </c>
      <c r="AB11">
        <v>31.26</v>
      </c>
      <c r="AC11">
        <v>13.5</v>
      </c>
      <c r="AD11">
        <v>0</v>
      </c>
      <c r="AE11">
        <v>0</v>
      </c>
      <c r="AF11">
        <v>31.26</v>
      </c>
      <c r="AG11">
        <v>13.5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2</v>
      </c>
      <c r="AT11">
        <v>0.84</v>
      </c>
      <c r="AU11" t="s">
        <v>45</v>
      </c>
      <c r="AV11">
        <v>0</v>
      </c>
      <c r="AW11">
        <v>2</v>
      </c>
      <c r="AX11">
        <v>224801899</v>
      </c>
      <c r="AY11">
        <v>1</v>
      </c>
      <c r="AZ11">
        <v>0</v>
      </c>
      <c r="BA11">
        <v>13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Y11*Source!I34</f>
        <v>37.888838399999997</v>
      </c>
      <c r="CY11">
        <f>AB11</f>
        <v>31.26</v>
      </c>
      <c r="CZ11">
        <f>AF11</f>
        <v>31.26</v>
      </c>
      <c r="DA11">
        <f>AJ11</f>
        <v>1</v>
      </c>
      <c r="DB11">
        <f>ROUND((ROUND(AT11*CZ11,2)*ROUND(1.15,7)),2)</f>
        <v>30.2</v>
      </c>
      <c r="DC11">
        <f>ROUND((ROUND(AT11*AG11,2)*ROUND(1.15,7)),2)</f>
        <v>13.04</v>
      </c>
    </row>
    <row r="12" spans="1:107" x14ac:dyDescent="0.2">
      <c r="A12">
        <f>ROW(Source!A34)</f>
        <v>34</v>
      </c>
      <c r="B12">
        <v>224801565</v>
      </c>
      <c r="C12">
        <v>224801896</v>
      </c>
      <c r="D12">
        <v>223058128</v>
      </c>
      <c r="E12">
        <v>1</v>
      </c>
      <c r="F12">
        <v>1</v>
      </c>
      <c r="G12">
        <v>1</v>
      </c>
      <c r="H12">
        <v>2</v>
      </c>
      <c r="I12" t="s">
        <v>355</v>
      </c>
      <c r="J12" t="s">
        <v>356</v>
      </c>
      <c r="K12" t="s">
        <v>357</v>
      </c>
      <c r="L12">
        <v>1367</v>
      </c>
      <c r="N12">
        <v>1011</v>
      </c>
      <c r="O12" t="s">
        <v>349</v>
      </c>
      <c r="P12" t="s">
        <v>349</v>
      </c>
      <c r="Q12">
        <v>1</v>
      </c>
      <c r="W12">
        <v>0</v>
      </c>
      <c r="X12">
        <v>827764703</v>
      </c>
      <c r="Y12">
        <v>5.4049999999999994</v>
      </c>
      <c r="AA12">
        <v>0</v>
      </c>
      <c r="AB12">
        <v>14.15</v>
      </c>
      <c r="AC12">
        <v>8.91</v>
      </c>
      <c r="AD12">
        <v>0</v>
      </c>
      <c r="AE12">
        <v>0</v>
      </c>
      <c r="AF12">
        <v>14.15</v>
      </c>
      <c r="AG12">
        <v>8.91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2</v>
      </c>
      <c r="AT12">
        <v>4.7</v>
      </c>
      <c r="AU12" t="s">
        <v>45</v>
      </c>
      <c r="AV12">
        <v>0</v>
      </c>
      <c r="AW12">
        <v>2</v>
      </c>
      <c r="AX12">
        <v>224801900</v>
      </c>
      <c r="AY12">
        <v>1</v>
      </c>
      <c r="AZ12">
        <v>0</v>
      </c>
      <c r="BA12">
        <v>14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Y12*Source!I34</f>
        <v>211.99707199999997</v>
      </c>
      <c r="CY12">
        <f>AB12</f>
        <v>14.15</v>
      </c>
      <c r="CZ12">
        <f>AF12</f>
        <v>14.15</v>
      </c>
      <c r="DA12">
        <f>AJ12</f>
        <v>1</v>
      </c>
      <c r="DB12">
        <f>ROUND((ROUND(AT12*CZ12,2)*ROUND(1.15,7)),2)</f>
        <v>76.489999999999995</v>
      </c>
      <c r="DC12">
        <f>ROUND((ROUND(AT12*AG12,2)*ROUND(1.15,7)),2)</f>
        <v>48.16</v>
      </c>
    </row>
    <row r="13" spans="1:107" x14ac:dyDescent="0.2">
      <c r="A13">
        <f>ROW(Source!A34)</f>
        <v>34</v>
      </c>
      <c r="B13">
        <v>224801565</v>
      </c>
      <c r="C13">
        <v>224801896</v>
      </c>
      <c r="D13">
        <v>222910836</v>
      </c>
      <c r="E13">
        <v>1</v>
      </c>
      <c r="F13">
        <v>1</v>
      </c>
      <c r="G13">
        <v>1</v>
      </c>
      <c r="H13">
        <v>3</v>
      </c>
      <c r="I13" t="s">
        <v>358</v>
      </c>
      <c r="J13" t="s">
        <v>359</v>
      </c>
      <c r="K13" t="s">
        <v>360</v>
      </c>
      <c r="L13">
        <v>1348</v>
      </c>
      <c r="N13">
        <v>1009</v>
      </c>
      <c r="O13" t="s">
        <v>53</v>
      </c>
      <c r="P13" t="s">
        <v>53</v>
      </c>
      <c r="Q13">
        <v>1000</v>
      </c>
      <c r="W13">
        <v>0</v>
      </c>
      <c r="X13">
        <v>744950031</v>
      </c>
      <c r="Y13">
        <v>1.2E-4</v>
      </c>
      <c r="AA13">
        <v>8475</v>
      </c>
      <c r="AB13">
        <v>0</v>
      </c>
      <c r="AC13">
        <v>0</v>
      </c>
      <c r="AD13">
        <v>0</v>
      </c>
      <c r="AE13">
        <v>8475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</v>
      </c>
      <c r="AT13">
        <v>1.2E-4</v>
      </c>
      <c r="AU13" t="s">
        <v>2</v>
      </c>
      <c r="AV13">
        <v>0</v>
      </c>
      <c r="AW13">
        <v>2</v>
      </c>
      <c r="AX13">
        <v>224801901</v>
      </c>
      <c r="AY13">
        <v>1</v>
      </c>
      <c r="AZ13">
        <v>0</v>
      </c>
      <c r="BA13">
        <v>15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Y13*Source!I34</f>
        <v>4.7066880000000005E-3</v>
      </c>
      <c r="CY13">
        <f>AA13</f>
        <v>8475</v>
      </c>
      <c r="CZ13">
        <f>AE13</f>
        <v>8475</v>
      </c>
      <c r="DA13">
        <f>AI13</f>
        <v>1</v>
      </c>
      <c r="DB13">
        <f>ROUND(ROUND(AT13*CZ13,2),2)</f>
        <v>1.02</v>
      </c>
      <c r="DC13">
        <f>ROUND(ROUND(AT13*AG13,2),2)</f>
        <v>0</v>
      </c>
    </row>
    <row r="14" spans="1:107" x14ac:dyDescent="0.2">
      <c r="A14">
        <f>ROW(Source!A34)</f>
        <v>34</v>
      </c>
      <c r="B14">
        <v>224801565</v>
      </c>
      <c r="C14">
        <v>224801896</v>
      </c>
      <c r="D14">
        <v>222912944</v>
      </c>
      <c r="E14">
        <v>1</v>
      </c>
      <c r="F14">
        <v>1</v>
      </c>
      <c r="G14">
        <v>1</v>
      </c>
      <c r="H14">
        <v>3</v>
      </c>
      <c r="I14" t="s">
        <v>361</v>
      </c>
      <c r="J14" t="s">
        <v>362</v>
      </c>
      <c r="K14" t="s">
        <v>363</v>
      </c>
      <c r="L14">
        <v>1348</v>
      </c>
      <c r="N14">
        <v>1009</v>
      </c>
      <c r="O14" t="s">
        <v>53</v>
      </c>
      <c r="P14" t="s">
        <v>53</v>
      </c>
      <c r="Q14">
        <v>1000</v>
      </c>
      <c r="W14">
        <v>0</v>
      </c>
      <c r="X14">
        <v>-385628651</v>
      </c>
      <c r="Y14">
        <v>6.0000000000000001E-3</v>
      </c>
      <c r="AA14">
        <v>729.98</v>
      </c>
      <c r="AB14">
        <v>0</v>
      </c>
      <c r="AC14">
        <v>0</v>
      </c>
      <c r="AD14">
        <v>0</v>
      </c>
      <c r="AE14">
        <v>729.98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2</v>
      </c>
      <c r="AT14">
        <v>6.0000000000000001E-3</v>
      </c>
      <c r="AU14" t="s">
        <v>2</v>
      </c>
      <c r="AV14">
        <v>0</v>
      </c>
      <c r="AW14">
        <v>2</v>
      </c>
      <c r="AX14">
        <v>224801902</v>
      </c>
      <c r="AY14">
        <v>1</v>
      </c>
      <c r="AZ14">
        <v>0</v>
      </c>
      <c r="BA14">
        <v>16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Y14*Source!I34</f>
        <v>0.2353344</v>
      </c>
      <c r="CY14">
        <f>AA14</f>
        <v>729.98</v>
      </c>
      <c r="CZ14">
        <f>AE14</f>
        <v>729.98</v>
      </c>
      <c r="DA14">
        <f>AI14</f>
        <v>1</v>
      </c>
      <c r="DB14">
        <f>ROUND(ROUND(AT14*CZ14,2),2)</f>
        <v>4.38</v>
      </c>
      <c r="DC14">
        <f>ROUND(ROUND(AT14*AG14,2),2)</f>
        <v>0</v>
      </c>
    </row>
    <row r="15" spans="1:107" x14ac:dyDescent="0.2">
      <c r="A15">
        <f>ROW(Source!A34)</f>
        <v>34</v>
      </c>
      <c r="B15">
        <v>224801565</v>
      </c>
      <c r="C15">
        <v>224801896</v>
      </c>
      <c r="D15">
        <v>222913813</v>
      </c>
      <c r="E15">
        <v>1</v>
      </c>
      <c r="F15">
        <v>1</v>
      </c>
      <c r="G15">
        <v>1</v>
      </c>
      <c r="H15">
        <v>3</v>
      </c>
      <c r="I15" t="s">
        <v>364</v>
      </c>
      <c r="J15" t="s">
        <v>365</v>
      </c>
      <c r="K15" t="s">
        <v>366</v>
      </c>
      <c r="L15">
        <v>1339</v>
      </c>
      <c r="N15">
        <v>1007</v>
      </c>
      <c r="O15" t="s">
        <v>160</v>
      </c>
      <c r="P15" t="s">
        <v>160</v>
      </c>
      <c r="Q15">
        <v>1</v>
      </c>
      <c r="W15">
        <v>0</v>
      </c>
      <c r="X15">
        <v>513360614</v>
      </c>
      <c r="Y15">
        <v>1.87</v>
      </c>
      <c r="AA15">
        <v>517.91</v>
      </c>
      <c r="AB15">
        <v>0</v>
      </c>
      <c r="AC15">
        <v>0</v>
      </c>
      <c r="AD15">
        <v>0</v>
      </c>
      <c r="AE15">
        <v>517.91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</v>
      </c>
      <c r="AT15">
        <v>1.87</v>
      </c>
      <c r="AU15" t="s">
        <v>2</v>
      </c>
      <c r="AV15">
        <v>0</v>
      </c>
      <c r="AW15">
        <v>2</v>
      </c>
      <c r="AX15">
        <v>224801903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Y15*Source!I34</f>
        <v>73.345888000000002</v>
      </c>
      <c r="CY15">
        <f>AA15</f>
        <v>517.91</v>
      </c>
      <c r="CZ15">
        <f>AE15</f>
        <v>517.91</v>
      </c>
      <c r="DA15">
        <f>AI15</f>
        <v>1</v>
      </c>
      <c r="DB15">
        <f>ROUND(ROUND(AT15*CZ15,2),2)</f>
        <v>968.49</v>
      </c>
      <c r="DC15">
        <f>ROUND(ROUND(AT15*AG15,2),2)</f>
        <v>0</v>
      </c>
    </row>
    <row r="16" spans="1:107" x14ac:dyDescent="0.2">
      <c r="A16">
        <f>ROW(Source!A34)</f>
        <v>34</v>
      </c>
      <c r="B16">
        <v>224801565</v>
      </c>
      <c r="C16">
        <v>224801896</v>
      </c>
      <c r="D16">
        <v>222926684</v>
      </c>
      <c r="E16">
        <v>1</v>
      </c>
      <c r="F16">
        <v>1</v>
      </c>
      <c r="G16">
        <v>1</v>
      </c>
      <c r="H16">
        <v>3</v>
      </c>
      <c r="I16" t="s">
        <v>367</v>
      </c>
      <c r="J16" t="s">
        <v>368</v>
      </c>
      <c r="K16" t="s">
        <v>369</v>
      </c>
      <c r="L16">
        <v>1327</v>
      </c>
      <c r="N16">
        <v>1005</v>
      </c>
      <c r="O16" t="s">
        <v>67</v>
      </c>
      <c r="P16" t="s">
        <v>67</v>
      </c>
      <c r="Q16">
        <v>1</v>
      </c>
      <c r="W16">
        <v>0</v>
      </c>
      <c r="X16">
        <v>189737231</v>
      </c>
      <c r="Y16">
        <v>5.54</v>
      </c>
      <c r="AA16">
        <v>28.25</v>
      </c>
      <c r="AB16">
        <v>0</v>
      </c>
      <c r="AC16">
        <v>0</v>
      </c>
      <c r="AD16">
        <v>0</v>
      </c>
      <c r="AE16">
        <v>28.25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</v>
      </c>
      <c r="AT16">
        <v>5.54</v>
      </c>
      <c r="AU16" t="s">
        <v>2</v>
      </c>
      <c r="AV16">
        <v>0</v>
      </c>
      <c r="AW16">
        <v>2</v>
      </c>
      <c r="AX16">
        <v>224801904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Y16*Source!I34</f>
        <v>217.29209600000002</v>
      </c>
      <c r="CY16">
        <f>AA16</f>
        <v>28.25</v>
      </c>
      <c r="CZ16">
        <f>AE16</f>
        <v>28.25</v>
      </c>
      <c r="DA16">
        <f>AI16</f>
        <v>1</v>
      </c>
      <c r="DB16">
        <f>ROUND(ROUND(AT16*CZ16,2),2)</f>
        <v>156.51</v>
      </c>
      <c r="DC16">
        <f>ROUND(ROUND(AT16*AG16,2),2)</f>
        <v>0</v>
      </c>
    </row>
    <row r="17" spans="1:107" x14ac:dyDescent="0.2">
      <c r="A17">
        <f>ROW(Source!A35)</f>
        <v>35</v>
      </c>
      <c r="B17">
        <v>224801557</v>
      </c>
      <c r="C17">
        <v>224801896</v>
      </c>
      <c r="D17">
        <v>222895997</v>
      </c>
      <c r="E17">
        <v>70</v>
      </c>
      <c r="F17">
        <v>1</v>
      </c>
      <c r="G17">
        <v>1</v>
      </c>
      <c r="H17">
        <v>1</v>
      </c>
      <c r="I17" t="s">
        <v>353</v>
      </c>
      <c r="J17" t="s">
        <v>2</v>
      </c>
      <c r="K17" t="s">
        <v>354</v>
      </c>
      <c r="L17">
        <v>1191</v>
      </c>
      <c r="N17">
        <v>74472246</v>
      </c>
      <c r="O17" t="s">
        <v>343</v>
      </c>
      <c r="P17" t="s">
        <v>343</v>
      </c>
      <c r="Q17">
        <v>1</v>
      </c>
      <c r="W17">
        <v>0</v>
      </c>
      <c r="X17">
        <v>-2012709214</v>
      </c>
      <c r="Y17">
        <v>85.1</v>
      </c>
      <c r="AA17">
        <v>0</v>
      </c>
      <c r="AB17">
        <v>0</v>
      </c>
      <c r="AC17">
        <v>0</v>
      </c>
      <c r="AD17">
        <v>560.04999999999995</v>
      </c>
      <c r="AE17">
        <v>0</v>
      </c>
      <c r="AF17">
        <v>0</v>
      </c>
      <c r="AG17">
        <v>0</v>
      </c>
      <c r="AH17">
        <v>9.4</v>
      </c>
      <c r="AI17">
        <v>1</v>
      </c>
      <c r="AJ17">
        <v>1</v>
      </c>
      <c r="AK17">
        <v>1</v>
      </c>
      <c r="AL17">
        <v>59.58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2</v>
      </c>
      <c r="AT17">
        <v>74</v>
      </c>
      <c r="AU17" t="s">
        <v>45</v>
      </c>
      <c r="AV17">
        <v>1</v>
      </c>
      <c r="AW17">
        <v>2</v>
      </c>
      <c r="AX17">
        <v>224801897</v>
      </c>
      <c r="AY17">
        <v>1</v>
      </c>
      <c r="AZ17">
        <v>0</v>
      </c>
      <c r="BA17">
        <v>19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Y17*Source!I35</f>
        <v>3337.8262399999999</v>
      </c>
      <c r="CY17">
        <f>AD17</f>
        <v>560.04999999999995</v>
      </c>
      <c r="CZ17">
        <f>AH17</f>
        <v>9.4</v>
      </c>
      <c r="DA17">
        <f>AL17</f>
        <v>59.58</v>
      </c>
      <c r="DB17">
        <f>ROUND((ROUND(AT17*CZ17,2)*ROUND(1.15,7)),2)</f>
        <v>799.94</v>
      </c>
      <c r="DC17">
        <f>ROUND((ROUND(AT17*AG17,2)*ROUND(1.15,7)),2)</f>
        <v>0</v>
      </c>
    </row>
    <row r="18" spans="1:107" x14ac:dyDescent="0.2">
      <c r="A18">
        <f>ROW(Source!A35)</f>
        <v>35</v>
      </c>
      <c r="B18">
        <v>224801557</v>
      </c>
      <c r="C18">
        <v>224801896</v>
      </c>
      <c r="D18">
        <v>222896153</v>
      </c>
      <c r="E18">
        <v>70</v>
      </c>
      <c r="F18">
        <v>1</v>
      </c>
      <c r="G18">
        <v>1</v>
      </c>
      <c r="H18">
        <v>1</v>
      </c>
      <c r="I18" t="s">
        <v>344</v>
      </c>
      <c r="J18" t="s">
        <v>2</v>
      </c>
      <c r="K18" t="s">
        <v>345</v>
      </c>
      <c r="L18">
        <v>1191</v>
      </c>
      <c r="N18">
        <v>74472246</v>
      </c>
      <c r="O18" t="s">
        <v>343</v>
      </c>
      <c r="P18" t="s">
        <v>343</v>
      </c>
      <c r="Q18">
        <v>1</v>
      </c>
      <c r="W18">
        <v>0</v>
      </c>
      <c r="X18">
        <v>-1417349443</v>
      </c>
      <c r="Y18">
        <v>6.3709999999999996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59.58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2</v>
      </c>
      <c r="AT18">
        <v>5.54</v>
      </c>
      <c r="AU18" t="s">
        <v>45</v>
      </c>
      <c r="AV18">
        <v>2</v>
      </c>
      <c r="AW18">
        <v>2</v>
      </c>
      <c r="AX18">
        <v>224801898</v>
      </c>
      <c r="AY18">
        <v>1</v>
      </c>
      <c r="AZ18">
        <v>0</v>
      </c>
      <c r="BA18">
        <v>20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Y18*Source!I35</f>
        <v>249.88591039999997</v>
      </c>
      <c r="CY18">
        <f>AD18</f>
        <v>0</v>
      </c>
      <c r="CZ18">
        <f>AH18</f>
        <v>0</v>
      </c>
      <c r="DA18">
        <f>AL18</f>
        <v>1</v>
      </c>
      <c r="DB18">
        <f>ROUND((ROUND(AT18*CZ18,2)*ROUND(1.15,7)),2)</f>
        <v>0</v>
      </c>
      <c r="DC18">
        <f>ROUND((ROUND(AT18*AG18,2)*ROUND(1.15,7)),2)</f>
        <v>0</v>
      </c>
    </row>
    <row r="19" spans="1:107" x14ac:dyDescent="0.2">
      <c r="A19">
        <f>ROW(Source!A35)</f>
        <v>35</v>
      </c>
      <c r="B19">
        <v>224801557</v>
      </c>
      <c r="C19">
        <v>224801896</v>
      </c>
      <c r="D19">
        <v>223058015</v>
      </c>
      <c r="E19">
        <v>1</v>
      </c>
      <c r="F19">
        <v>1</v>
      </c>
      <c r="G19">
        <v>1</v>
      </c>
      <c r="H19">
        <v>2</v>
      </c>
      <c r="I19" t="s">
        <v>346</v>
      </c>
      <c r="J19" t="s">
        <v>347</v>
      </c>
      <c r="K19" t="s">
        <v>348</v>
      </c>
      <c r="L19">
        <v>1367</v>
      </c>
      <c r="N19">
        <v>1011</v>
      </c>
      <c r="O19" t="s">
        <v>349</v>
      </c>
      <c r="P19" t="s">
        <v>349</v>
      </c>
      <c r="Q19">
        <v>1</v>
      </c>
      <c r="W19">
        <v>0</v>
      </c>
      <c r="X19">
        <v>1232162608</v>
      </c>
      <c r="Y19">
        <v>0.96599999999999986</v>
      </c>
      <c r="AA19">
        <v>0</v>
      </c>
      <c r="AB19">
        <v>524.54</v>
      </c>
      <c r="AC19">
        <v>804.33</v>
      </c>
      <c r="AD19">
        <v>0</v>
      </c>
      <c r="AE19">
        <v>0</v>
      </c>
      <c r="AF19">
        <v>31.26</v>
      </c>
      <c r="AG19">
        <v>13.5</v>
      </c>
      <c r="AH19">
        <v>0</v>
      </c>
      <c r="AI19">
        <v>1</v>
      </c>
      <c r="AJ19">
        <v>16.78</v>
      </c>
      <c r="AK19">
        <v>59.58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2</v>
      </c>
      <c r="AT19">
        <v>0.84</v>
      </c>
      <c r="AU19" t="s">
        <v>45</v>
      </c>
      <c r="AV19">
        <v>0</v>
      </c>
      <c r="AW19">
        <v>2</v>
      </c>
      <c r="AX19">
        <v>224801899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Y19*Source!I35</f>
        <v>37.888838399999997</v>
      </c>
      <c r="CY19">
        <f>AB19</f>
        <v>524.54</v>
      </c>
      <c r="CZ19">
        <f>AF19</f>
        <v>31.26</v>
      </c>
      <c r="DA19">
        <f>AJ19</f>
        <v>16.78</v>
      </c>
      <c r="DB19">
        <f>ROUND((ROUND(AT19*CZ19,2)*ROUND(1.15,7)),2)</f>
        <v>30.2</v>
      </c>
      <c r="DC19">
        <f>ROUND((ROUND(AT19*AG19,2)*ROUND(1.15,7)),2)</f>
        <v>13.04</v>
      </c>
    </row>
    <row r="20" spans="1:107" x14ac:dyDescent="0.2">
      <c r="A20">
        <f>ROW(Source!A35)</f>
        <v>35</v>
      </c>
      <c r="B20">
        <v>224801557</v>
      </c>
      <c r="C20">
        <v>224801896</v>
      </c>
      <c r="D20">
        <v>223058128</v>
      </c>
      <c r="E20">
        <v>1</v>
      </c>
      <c r="F20">
        <v>1</v>
      </c>
      <c r="G20">
        <v>1</v>
      </c>
      <c r="H20">
        <v>2</v>
      </c>
      <c r="I20" t="s">
        <v>355</v>
      </c>
      <c r="J20" t="s">
        <v>356</v>
      </c>
      <c r="K20" t="s">
        <v>357</v>
      </c>
      <c r="L20">
        <v>1367</v>
      </c>
      <c r="N20">
        <v>1011</v>
      </c>
      <c r="O20" t="s">
        <v>349</v>
      </c>
      <c r="P20" t="s">
        <v>349</v>
      </c>
      <c r="Q20">
        <v>1</v>
      </c>
      <c r="W20">
        <v>0</v>
      </c>
      <c r="X20">
        <v>827764703</v>
      </c>
      <c r="Y20">
        <v>5.4049999999999994</v>
      </c>
      <c r="AA20">
        <v>0</v>
      </c>
      <c r="AB20">
        <v>237.44</v>
      </c>
      <c r="AC20">
        <v>530.86</v>
      </c>
      <c r="AD20">
        <v>0</v>
      </c>
      <c r="AE20">
        <v>0</v>
      </c>
      <c r="AF20">
        <v>14.15</v>
      </c>
      <c r="AG20">
        <v>8.91</v>
      </c>
      <c r="AH20">
        <v>0</v>
      </c>
      <c r="AI20">
        <v>1</v>
      </c>
      <c r="AJ20">
        <v>16.78</v>
      </c>
      <c r="AK20">
        <v>59.58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2</v>
      </c>
      <c r="AT20">
        <v>4.7</v>
      </c>
      <c r="AU20" t="s">
        <v>45</v>
      </c>
      <c r="AV20">
        <v>0</v>
      </c>
      <c r="AW20">
        <v>2</v>
      </c>
      <c r="AX20">
        <v>224801900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Y20*Source!I35</f>
        <v>211.99707199999997</v>
      </c>
      <c r="CY20">
        <f>AB20</f>
        <v>237.44</v>
      </c>
      <c r="CZ20">
        <f>AF20</f>
        <v>14.15</v>
      </c>
      <c r="DA20">
        <f>AJ20</f>
        <v>16.78</v>
      </c>
      <c r="DB20">
        <f>ROUND((ROUND(AT20*CZ20,2)*ROUND(1.15,7)),2)</f>
        <v>76.489999999999995</v>
      </c>
      <c r="DC20">
        <f>ROUND((ROUND(AT20*AG20,2)*ROUND(1.15,7)),2)</f>
        <v>48.16</v>
      </c>
    </row>
    <row r="21" spans="1:107" x14ac:dyDescent="0.2">
      <c r="A21">
        <f>ROW(Source!A35)</f>
        <v>35</v>
      </c>
      <c r="B21">
        <v>224801557</v>
      </c>
      <c r="C21">
        <v>224801896</v>
      </c>
      <c r="D21">
        <v>222910836</v>
      </c>
      <c r="E21">
        <v>1</v>
      </c>
      <c r="F21">
        <v>1</v>
      </c>
      <c r="G21">
        <v>1</v>
      </c>
      <c r="H21">
        <v>3</v>
      </c>
      <c r="I21" t="s">
        <v>358</v>
      </c>
      <c r="J21" t="s">
        <v>359</v>
      </c>
      <c r="K21" t="s">
        <v>360</v>
      </c>
      <c r="L21">
        <v>1348</v>
      </c>
      <c r="N21">
        <v>1009</v>
      </c>
      <c r="O21" t="s">
        <v>53</v>
      </c>
      <c r="P21" t="s">
        <v>53</v>
      </c>
      <c r="Q21">
        <v>1000</v>
      </c>
      <c r="W21">
        <v>0</v>
      </c>
      <c r="X21">
        <v>744950031</v>
      </c>
      <c r="Y21">
        <v>1.2E-4</v>
      </c>
      <c r="AA21">
        <v>66952.5</v>
      </c>
      <c r="AB21">
        <v>0</v>
      </c>
      <c r="AC21">
        <v>0</v>
      </c>
      <c r="AD21">
        <v>0</v>
      </c>
      <c r="AE21">
        <v>8475</v>
      </c>
      <c r="AF21">
        <v>0</v>
      </c>
      <c r="AG21">
        <v>0</v>
      </c>
      <c r="AH21">
        <v>0</v>
      </c>
      <c r="AI21">
        <v>7.9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2</v>
      </c>
      <c r="AT21">
        <v>1.2E-4</v>
      </c>
      <c r="AU21" t="s">
        <v>2</v>
      </c>
      <c r="AV21">
        <v>0</v>
      </c>
      <c r="AW21">
        <v>2</v>
      </c>
      <c r="AX21">
        <v>224801901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Y21*Source!I35</f>
        <v>4.7066880000000005E-3</v>
      </c>
      <c r="CY21">
        <f>AA21</f>
        <v>66952.5</v>
      </c>
      <c r="CZ21">
        <f>AE21</f>
        <v>8475</v>
      </c>
      <c r="DA21">
        <f>AI21</f>
        <v>7.9</v>
      </c>
      <c r="DB21">
        <f t="shared" ref="DB21:DB52" si="2">ROUND(ROUND(AT21*CZ21,2),2)</f>
        <v>1.02</v>
      </c>
      <c r="DC21">
        <f t="shared" ref="DC21:DC52" si="3">ROUND(ROUND(AT21*AG21,2),2)</f>
        <v>0</v>
      </c>
    </row>
    <row r="22" spans="1:107" x14ac:dyDescent="0.2">
      <c r="A22">
        <f>ROW(Source!A35)</f>
        <v>35</v>
      </c>
      <c r="B22">
        <v>224801557</v>
      </c>
      <c r="C22">
        <v>224801896</v>
      </c>
      <c r="D22">
        <v>222912944</v>
      </c>
      <c r="E22">
        <v>1</v>
      </c>
      <c r="F22">
        <v>1</v>
      </c>
      <c r="G22">
        <v>1</v>
      </c>
      <c r="H22">
        <v>3</v>
      </c>
      <c r="I22" t="s">
        <v>361</v>
      </c>
      <c r="J22" t="s">
        <v>362</v>
      </c>
      <c r="K22" t="s">
        <v>363</v>
      </c>
      <c r="L22">
        <v>1348</v>
      </c>
      <c r="N22">
        <v>1009</v>
      </c>
      <c r="O22" t="s">
        <v>53</v>
      </c>
      <c r="P22" t="s">
        <v>53</v>
      </c>
      <c r="Q22">
        <v>1000</v>
      </c>
      <c r="W22">
        <v>0</v>
      </c>
      <c r="X22">
        <v>-385628651</v>
      </c>
      <c r="Y22">
        <v>6.0000000000000001E-3</v>
      </c>
      <c r="AA22">
        <v>5766.84</v>
      </c>
      <c r="AB22">
        <v>0</v>
      </c>
      <c r="AC22">
        <v>0</v>
      </c>
      <c r="AD22">
        <v>0</v>
      </c>
      <c r="AE22">
        <v>729.98</v>
      </c>
      <c r="AF22">
        <v>0</v>
      </c>
      <c r="AG22">
        <v>0</v>
      </c>
      <c r="AH22">
        <v>0</v>
      </c>
      <c r="AI22">
        <v>7.9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2</v>
      </c>
      <c r="AT22">
        <v>6.0000000000000001E-3</v>
      </c>
      <c r="AU22" t="s">
        <v>2</v>
      </c>
      <c r="AV22">
        <v>0</v>
      </c>
      <c r="AW22">
        <v>2</v>
      </c>
      <c r="AX22">
        <v>224801902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0.2353344</v>
      </c>
      <c r="CY22">
        <f>AA22</f>
        <v>5766.84</v>
      </c>
      <c r="CZ22">
        <f>AE22</f>
        <v>729.98</v>
      </c>
      <c r="DA22">
        <f>AI22</f>
        <v>7.9</v>
      </c>
      <c r="DB22">
        <f t="shared" si="2"/>
        <v>4.38</v>
      </c>
      <c r="DC22">
        <f t="shared" si="3"/>
        <v>0</v>
      </c>
    </row>
    <row r="23" spans="1:107" x14ac:dyDescent="0.2">
      <c r="A23">
        <f>ROW(Source!A35)</f>
        <v>35</v>
      </c>
      <c r="B23">
        <v>224801557</v>
      </c>
      <c r="C23">
        <v>224801896</v>
      </c>
      <c r="D23">
        <v>222913813</v>
      </c>
      <c r="E23">
        <v>1</v>
      </c>
      <c r="F23">
        <v>1</v>
      </c>
      <c r="G23">
        <v>1</v>
      </c>
      <c r="H23">
        <v>3</v>
      </c>
      <c r="I23" t="s">
        <v>364</v>
      </c>
      <c r="J23" t="s">
        <v>365</v>
      </c>
      <c r="K23" t="s">
        <v>366</v>
      </c>
      <c r="L23">
        <v>1339</v>
      </c>
      <c r="N23">
        <v>1007</v>
      </c>
      <c r="O23" t="s">
        <v>160</v>
      </c>
      <c r="P23" t="s">
        <v>160</v>
      </c>
      <c r="Q23">
        <v>1</v>
      </c>
      <c r="W23">
        <v>0</v>
      </c>
      <c r="X23">
        <v>513360614</v>
      </c>
      <c r="Y23">
        <v>1.87</v>
      </c>
      <c r="AA23">
        <v>4091.49</v>
      </c>
      <c r="AB23">
        <v>0</v>
      </c>
      <c r="AC23">
        <v>0</v>
      </c>
      <c r="AD23">
        <v>0</v>
      </c>
      <c r="AE23">
        <v>517.91</v>
      </c>
      <c r="AF23">
        <v>0</v>
      </c>
      <c r="AG23">
        <v>0</v>
      </c>
      <c r="AH23">
        <v>0</v>
      </c>
      <c r="AI23">
        <v>7.9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</v>
      </c>
      <c r="AT23">
        <v>1.87</v>
      </c>
      <c r="AU23" t="s">
        <v>2</v>
      </c>
      <c r="AV23">
        <v>0</v>
      </c>
      <c r="AW23">
        <v>2</v>
      </c>
      <c r="AX23">
        <v>224801903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73.345888000000002</v>
      </c>
      <c r="CY23">
        <f>AA23</f>
        <v>4091.49</v>
      </c>
      <c r="CZ23">
        <f>AE23</f>
        <v>517.91</v>
      </c>
      <c r="DA23">
        <f>AI23</f>
        <v>7.9</v>
      </c>
      <c r="DB23">
        <f t="shared" si="2"/>
        <v>968.49</v>
      </c>
      <c r="DC23">
        <f t="shared" si="3"/>
        <v>0</v>
      </c>
    </row>
    <row r="24" spans="1:107" x14ac:dyDescent="0.2">
      <c r="A24">
        <f>ROW(Source!A35)</f>
        <v>35</v>
      </c>
      <c r="B24">
        <v>224801557</v>
      </c>
      <c r="C24">
        <v>224801896</v>
      </c>
      <c r="D24">
        <v>222926684</v>
      </c>
      <c r="E24">
        <v>1</v>
      </c>
      <c r="F24">
        <v>1</v>
      </c>
      <c r="G24">
        <v>1</v>
      </c>
      <c r="H24">
        <v>3</v>
      </c>
      <c r="I24" t="s">
        <v>367</v>
      </c>
      <c r="J24" t="s">
        <v>368</v>
      </c>
      <c r="K24" t="s">
        <v>369</v>
      </c>
      <c r="L24">
        <v>1327</v>
      </c>
      <c r="N24">
        <v>1005</v>
      </c>
      <c r="O24" t="s">
        <v>67</v>
      </c>
      <c r="P24" t="s">
        <v>67</v>
      </c>
      <c r="Q24">
        <v>1</v>
      </c>
      <c r="W24">
        <v>0</v>
      </c>
      <c r="X24">
        <v>189737231</v>
      </c>
      <c r="Y24">
        <v>5.54</v>
      </c>
      <c r="AA24">
        <v>223.18</v>
      </c>
      <c r="AB24">
        <v>0</v>
      </c>
      <c r="AC24">
        <v>0</v>
      </c>
      <c r="AD24">
        <v>0</v>
      </c>
      <c r="AE24">
        <v>28.25</v>
      </c>
      <c r="AF24">
        <v>0</v>
      </c>
      <c r="AG24">
        <v>0</v>
      </c>
      <c r="AH24">
        <v>0</v>
      </c>
      <c r="AI24">
        <v>7.9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</v>
      </c>
      <c r="AT24">
        <v>5.54</v>
      </c>
      <c r="AU24" t="s">
        <v>2</v>
      </c>
      <c r="AV24">
        <v>0</v>
      </c>
      <c r="AW24">
        <v>2</v>
      </c>
      <c r="AX24">
        <v>224801904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217.29209600000002</v>
      </c>
      <c r="CY24">
        <f>AA24</f>
        <v>223.18</v>
      </c>
      <c r="CZ24">
        <f>AE24</f>
        <v>28.25</v>
      </c>
      <c r="DA24">
        <f>AI24</f>
        <v>7.9</v>
      </c>
      <c r="DB24">
        <f t="shared" si="2"/>
        <v>156.51</v>
      </c>
      <c r="DC24">
        <f t="shared" si="3"/>
        <v>0</v>
      </c>
    </row>
    <row r="25" spans="1:107" x14ac:dyDescent="0.2">
      <c r="A25">
        <f>ROW(Source!A36)</f>
        <v>36</v>
      </c>
      <c r="B25">
        <v>224801565</v>
      </c>
      <c r="C25">
        <v>224801905</v>
      </c>
      <c r="D25">
        <v>222895971</v>
      </c>
      <c r="E25">
        <v>70</v>
      </c>
      <c r="F25">
        <v>1</v>
      </c>
      <c r="G25">
        <v>1</v>
      </c>
      <c r="H25">
        <v>1</v>
      </c>
      <c r="I25" t="s">
        <v>370</v>
      </c>
      <c r="J25" t="s">
        <v>2</v>
      </c>
      <c r="K25" t="s">
        <v>371</v>
      </c>
      <c r="L25">
        <v>1191</v>
      </c>
      <c r="N25">
        <v>74472246</v>
      </c>
      <c r="O25" t="s">
        <v>343</v>
      </c>
      <c r="P25" t="s">
        <v>343</v>
      </c>
      <c r="Q25">
        <v>1</v>
      </c>
      <c r="W25">
        <v>0</v>
      </c>
      <c r="X25">
        <v>-112797078</v>
      </c>
      <c r="Y25">
        <v>23.1</v>
      </c>
      <c r="AA25">
        <v>0</v>
      </c>
      <c r="AB25">
        <v>0</v>
      </c>
      <c r="AC25">
        <v>0</v>
      </c>
      <c r="AD25">
        <v>8.9700000000000006</v>
      </c>
      <c r="AE25">
        <v>0</v>
      </c>
      <c r="AF25">
        <v>0</v>
      </c>
      <c r="AG25">
        <v>0</v>
      </c>
      <c r="AH25">
        <v>8.9700000000000006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2</v>
      </c>
      <c r="AT25">
        <v>23.1</v>
      </c>
      <c r="AU25" t="s">
        <v>2</v>
      </c>
      <c r="AV25">
        <v>1</v>
      </c>
      <c r="AW25">
        <v>2</v>
      </c>
      <c r="AX25">
        <v>224801906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Y25*Source!I36</f>
        <v>906.03744000000006</v>
      </c>
      <c r="CY25">
        <f>AD25</f>
        <v>8.9700000000000006</v>
      </c>
      <c r="CZ25">
        <f>AH25</f>
        <v>8.9700000000000006</v>
      </c>
      <c r="DA25">
        <f>AL25</f>
        <v>1</v>
      </c>
      <c r="DB25">
        <f t="shared" si="2"/>
        <v>207.21</v>
      </c>
      <c r="DC25">
        <f t="shared" si="3"/>
        <v>0</v>
      </c>
    </row>
    <row r="26" spans="1:107" x14ac:dyDescent="0.2">
      <c r="A26">
        <f>ROW(Source!A36)</f>
        <v>36</v>
      </c>
      <c r="B26">
        <v>224801565</v>
      </c>
      <c r="C26">
        <v>224801905</v>
      </c>
      <c r="D26">
        <v>222896153</v>
      </c>
      <c r="E26">
        <v>70</v>
      </c>
      <c r="F26">
        <v>1</v>
      </c>
      <c r="G26">
        <v>1</v>
      </c>
      <c r="H26">
        <v>1</v>
      </c>
      <c r="I26" t="s">
        <v>344</v>
      </c>
      <c r="J26" t="s">
        <v>2</v>
      </c>
      <c r="K26" t="s">
        <v>345</v>
      </c>
      <c r="L26">
        <v>1191</v>
      </c>
      <c r="N26">
        <v>74472246</v>
      </c>
      <c r="O26" t="s">
        <v>343</v>
      </c>
      <c r="P26" t="s">
        <v>343</v>
      </c>
      <c r="Q26">
        <v>1</v>
      </c>
      <c r="W26">
        <v>0</v>
      </c>
      <c r="X26">
        <v>-1417349443</v>
      </c>
      <c r="Y26">
        <v>0.11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2</v>
      </c>
      <c r="AT26">
        <v>0.11</v>
      </c>
      <c r="AU26" t="s">
        <v>2</v>
      </c>
      <c r="AV26">
        <v>2</v>
      </c>
      <c r="AW26">
        <v>2</v>
      </c>
      <c r="AX26">
        <v>224801907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Y26*Source!I36</f>
        <v>4.3144640000000001</v>
      </c>
      <c r="CY26">
        <f>AD26</f>
        <v>0</v>
      </c>
      <c r="CZ26">
        <f>AH26</f>
        <v>0</v>
      </c>
      <c r="DA26">
        <f>AL26</f>
        <v>1</v>
      </c>
      <c r="DB26">
        <f t="shared" si="2"/>
        <v>0</v>
      </c>
      <c r="DC26">
        <f t="shared" si="3"/>
        <v>0</v>
      </c>
    </row>
    <row r="27" spans="1:107" x14ac:dyDescent="0.2">
      <c r="A27">
        <f>ROW(Source!A36)</f>
        <v>36</v>
      </c>
      <c r="B27">
        <v>224801565</v>
      </c>
      <c r="C27">
        <v>224801905</v>
      </c>
      <c r="D27">
        <v>223058015</v>
      </c>
      <c r="E27">
        <v>1</v>
      </c>
      <c r="F27">
        <v>1</v>
      </c>
      <c r="G27">
        <v>1</v>
      </c>
      <c r="H27">
        <v>2</v>
      </c>
      <c r="I27" t="s">
        <v>346</v>
      </c>
      <c r="J27" t="s">
        <v>347</v>
      </c>
      <c r="K27" t="s">
        <v>348</v>
      </c>
      <c r="L27">
        <v>1367</v>
      </c>
      <c r="N27">
        <v>1011</v>
      </c>
      <c r="O27" t="s">
        <v>349</v>
      </c>
      <c r="P27" t="s">
        <v>349</v>
      </c>
      <c r="Q27">
        <v>1</v>
      </c>
      <c r="W27">
        <v>0</v>
      </c>
      <c r="X27">
        <v>1232162608</v>
      </c>
      <c r="Y27">
        <v>0.01</v>
      </c>
      <c r="AA27">
        <v>0</v>
      </c>
      <c r="AB27">
        <v>31.26</v>
      </c>
      <c r="AC27">
        <v>13.5</v>
      </c>
      <c r="AD27">
        <v>0</v>
      </c>
      <c r="AE27">
        <v>0</v>
      </c>
      <c r="AF27">
        <v>31.26</v>
      </c>
      <c r="AG27">
        <v>13.5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2</v>
      </c>
      <c r="AT27">
        <v>0.01</v>
      </c>
      <c r="AU27" t="s">
        <v>2</v>
      </c>
      <c r="AV27">
        <v>0</v>
      </c>
      <c r="AW27">
        <v>2</v>
      </c>
      <c r="AX27">
        <v>224801908</v>
      </c>
      <c r="AY27">
        <v>1</v>
      </c>
      <c r="AZ27">
        <v>0</v>
      </c>
      <c r="BA27">
        <v>29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0.39222400000000002</v>
      </c>
      <c r="CY27">
        <f>AB27</f>
        <v>31.26</v>
      </c>
      <c r="CZ27">
        <f>AF27</f>
        <v>31.26</v>
      </c>
      <c r="DA27">
        <f>AJ27</f>
        <v>1</v>
      </c>
      <c r="DB27">
        <f t="shared" si="2"/>
        <v>0.31</v>
      </c>
      <c r="DC27">
        <f t="shared" si="3"/>
        <v>0.14000000000000001</v>
      </c>
    </row>
    <row r="28" spans="1:107" x14ac:dyDescent="0.2">
      <c r="A28">
        <f>ROW(Source!A36)</f>
        <v>36</v>
      </c>
      <c r="B28">
        <v>224801565</v>
      </c>
      <c r="C28">
        <v>224801905</v>
      </c>
      <c r="D28">
        <v>223058751</v>
      </c>
      <c r="E28">
        <v>1</v>
      </c>
      <c r="F28">
        <v>1</v>
      </c>
      <c r="G28">
        <v>1</v>
      </c>
      <c r="H28">
        <v>2</v>
      </c>
      <c r="I28" t="s">
        <v>350</v>
      </c>
      <c r="J28" t="s">
        <v>351</v>
      </c>
      <c r="K28" t="s">
        <v>352</v>
      </c>
      <c r="L28">
        <v>1367</v>
      </c>
      <c r="N28">
        <v>1011</v>
      </c>
      <c r="O28" t="s">
        <v>349</v>
      </c>
      <c r="P28" t="s">
        <v>349</v>
      </c>
      <c r="Q28">
        <v>1</v>
      </c>
      <c r="W28">
        <v>0</v>
      </c>
      <c r="X28">
        <v>509054691</v>
      </c>
      <c r="Y28">
        <v>0.1</v>
      </c>
      <c r="AA28">
        <v>0</v>
      </c>
      <c r="AB28">
        <v>65.709999999999994</v>
      </c>
      <c r="AC28">
        <v>11.6</v>
      </c>
      <c r="AD28">
        <v>0</v>
      </c>
      <c r="AE28">
        <v>0</v>
      </c>
      <c r="AF28">
        <v>65.709999999999994</v>
      </c>
      <c r="AG28">
        <v>11.6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2</v>
      </c>
      <c r="AT28">
        <v>0.1</v>
      </c>
      <c r="AU28" t="s">
        <v>2</v>
      </c>
      <c r="AV28">
        <v>0</v>
      </c>
      <c r="AW28">
        <v>2</v>
      </c>
      <c r="AX28">
        <v>224801909</v>
      </c>
      <c r="AY28">
        <v>1</v>
      </c>
      <c r="AZ28">
        <v>0</v>
      </c>
      <c r="BA28">
        <v>30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3.9222400000000004</v>
      </c>
      <c r="CY28">
        <f>AB28</f>
        <v>65.709999999999994</v>
      </c>
      <c r="CZ28">
        <f>AF28</f>
        <v>65.709999999999994</v>
      </c>
      <c r="DA28">
        <f>AJ28</f>
        <v>1</v>
      </c>
      <c r="DB28">
        <f t="shared" si="2"/>
        <v>6.57</v>
      </c>
      <c r="DC28">
        <f t="shared" si="3"/>
        <v>1.1599999999999999</v>
      </c>
    </row>
    <row r="29" spans="1:107" x14ac:dyDescent="0.2">
      <c r="A29">
        <f>ROW(Source!A36)</f>
        <v>36</v>
      </c>
      <c r="B29">
        <v>224801565</v>
      </c>
      <c r="C29">
        <v>224801905</v>
      </c>
      <c r="D29">
        <v>222911579</v>
      </c>
      <c r="E29">
        <v>1</v>
      </c>
      <c r="F29">
        <v>1</v>
      </c>
      <c r="G29">
        <v>1</v>
      </c>
      <c r="H29">
        <v>3</v>
      </c>
      <c r="I29" t="s">
        <v>372</v>
      </c>
      <c r="J29" t="s">
        <v>373</v>
      </c>
      <c r="K29" t="s">
        <v>374</v>
      </c>
      <c r="L29">
        <v>1327</v>
      </c>
      <c r="N29">
        <v>1005</v>
      </c>
      <c r="O29" t="s">
        <v>67</v>
      </c>
      <c r="P29" t="s">
        <v>67</v>
      </c>
      <c r="Q29">
        <v>1</v>
      </c>
      <c r="W29">
        <v>0</v>
      </c>
      <c r="X29">
        <v>105551837</v>
      </c>
      <c r="Y29">
        <v>0.84</v>
      </c>
      <c r="AA29">
        <v>72.319999999999993</v>
      </c>
      <c r="AB29">
        <v>0</v>
      </c>
      <c r="AC29">
        <v>0</v>
      </c>
      <c r="AD29">
        <v>0</v>
      </c>
      <c r="AE29">
        <v>72.319999999999993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2</v>
      </c>
      <c r="AT29">
        <v>0.84</v>
      </c>
      <c r="AU29" t="s">
        <v>2</v>
      </c>
      <c r="AV29">
        <v>0</v>
      </c>
      <c r="AW29">
        <v>2</v>
      </c>
      <c r="AX29">
        <v>224801910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32.946815999999998</v>
      </c>
      <c r="CY29">
        <f>AA29</f>
        <v>72.319999999999993</v>
      </c>
      <c r="CZ29">
        <f>AE29</f>
        <v>72.319999999999993</v>
      </c>
      <c r="DA29">
        <f>AI29</f>
        <v>1</v>
      </c>
      <c r="DB29">
        <f t="shared" si="2"/>
        <v>60.75</v>
      </c>
      <c r="DC29">
        <f t="shared" si="3"/>
        <v>0</v>
      </c>
    </row>
    <row r="30" spans="1:107" x14ac:dyDescent="0.2">
      <c r="A30">
        <f>ROW(Source!A36)</f>
        <v>36</v>
      </c>
      <c r="B30">
        <v>224801565</v>
      </c>
      <c r="C30">
        <v>224801905</v>
      </c>
      <c r="D30">
        <v>222911928</v>
      </c>
      <c r="E30">
        <v>1</v>
      </c>
      <c r="F30">
        <v>1</v>
      </c>
      <c r="G30">
        <v>1</v>
      </c>
      <c r="H30">
        <v>3</v>
      </c>
      <c r="I30" t="s">
        <v>375</v>
      </c>
      <c r="J30" t="s">
        <v>376</v>
      </c>
      <c r="K30" t="s">
        <v>377</v>
      </c>
      <c r="L30">
        <v>1346</v>
      </c>
      <c r="N30">
        <v>1009</v>
      </c>
      <c r="O30" t="s">
        <v>34</v>
      </c>
      <c r="P30" t="s">
        <v>34</v>
      </c>
      <c r="Q30">
        <v>1</v>
      </c>
      <c r="W30">
        <v>0</v>
      </c>
      <c r="X30">
        <v>1052716416</v>
      </c>
      <c r="Y30">
        <v>0.31</v>
      </c>
      <c r="AA30">
        <v>1.82</v>
      </c>
      <c r="AB30">
        <v>0</v>
      </c>
      <c r="AC30">
        <v>0</v>
      </c>
      <c r="AD30">
        <v>0</v>
      </c>
      <c r="AE30">
        <v>1.82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2</v>
      </c>
      <c r="AT30">
        <v>0.31</v>
      </c>
      <c r="AU30" t="s">
        <v>2</v>
      </c>
      <c r="AV30">
        <v>0</v>
      </c>
      <c r="AW30">
        <v>2</v>
      </c>
      <c r="AX30">
        <v>224801911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12.158944</v>
      </c>
      <c r="CY30">
        <f>AA30</f>
        <v>1.82</v>
      </c>
      <c r="CZ30">
        <f>AE30</f>
        <v>1.82</v>
      </c>
      <c r="DA30">
        <f>AI30</f>
        <v>1</v>
      </c>
      <c r="DB30">
        <f t="shared" si="2"/>
        <v>0.56000000000000005</v>
      </c>
      <c r="DC30">
        <f t="shared" si="3"/>
        <v>0</v>
      </c>
    </row>
    <row r="31" spans="1:107" x14ac:dyDescent="0.2">
      <c r="A31">
        <f>ROW(Source!A36)</f>
        <v>36</v>
      </c>
      <c r="B31">
        <v>224801565</v>
      </c>
      <c r="C31">
        <v>224801905</v>
      </c>
      <c r="D31">
        <v>222940670</v>
      </c>
      <c r="E31">
        <v>1</v>
      </c>
      <c r="F31">
        <v>1</v>
      </c>
      <c r="G31">
        <v>1</v>
      </c>
      <c r="H31">
        <v>3</v>
      </c>
      <c r="I31" t="s">
        <v>378</v>
      </c>
      <c r="J31" t="s">
        <v>379</v>
      </c>
      <c r="K31" t="s">
        <v>380</v>
      </c>
      <c r="L31">
        <v>1348</v>
      </c>
      <c r="N31">
        <v>1009</v>
      </c>
      <c r="O31" t="s">
        <v>53</v>
      </c>
      <c r="P31" t="s">
        <v>53</v>
      </c>
      <c r="Q31">
        <v>1000</v>
      </c>
      <c r="W31">
        <v>0</v>
      </c>
      <c r="X31">
        <v>-1516654830</v>
      </c>
      <c r="Y31">
        <v>5.0000000000000001E-3</v>
      </c>
      <c r="AA31">
        <v>4294</v>
      </c>
      <c r="AB31">
        <v>0</v>
      </c>
      <c r="AC31">
        <v>0</v>
      </c>
      <c r="AD31">
        <v>0</v>
      </c>
      <c r="AE31">
        <v>4294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2</v>
      </c>
      <c r="AT31">
        <v>5.0000000000000001E-3</v>
      </c>
      <c r="AU31" t="s">
        <v>2</v>
      </c>
      <c r="AV31">
        <v>0</v>
      </c>
      <c r="AW31">
        <v>2</v>
      </c>
      <c r="AX31">
        <v>224801913</v>
      </c>
      <c r="AY31">
        <v>1</v>
      </c>
      <c r="AZ31">
        <v>0</v>
      </c>
      <c r="BA31">
        <v>34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0.19611200000000001</v>
      </c>
      <c r="CY31">
        <f>AA31</f>
        <v>4294</v>
      </c>
      <c r="CZ31">
        <f>AE31</f>
        <v>4294</v>
      </c>
      <c r="DA31">
        <f>AI31</f>
        <v>1</v>
      </c>
      <c r="DB31">
        <f t="shared" si="2"/>
        <v>21.47</v>
      </c>
      <c r="DC31">
        <f t="shared" si="3"/>
        <v>0</v>
      </c>
    </row>
    <row r="32" spans="1:107" x14ac:dyDescent="0.2">
      <c r="A32">
        <f>ROW(Source!A37)</f>
        <v>37</v>
      </c>
      <c r="B32">
        <v>224801557</v>
      </c>
      <c r="C32">
        <v>224801905</v>
      </c>
      <c r="D32">
        <v>222895971</v>
      </c>
      <c r="E32">
        <v>70</v>
      </c>
      <c r="F32">
        <v>1</v>
      </c>
      <c r="G32">
        <v>1</v>
      </c>
      <c r="H32">
        <v>1</v>
      </c>
      <c r="I32" t="s">
        <v>370</v>
      </c>
      <c r="J32" t="s">
        <v>2</v>
      </c>
      <c r="K32" t="s">
        <v>371</v>
      </c>
      <c r="L32">
        <v>1191</v>
      </c>
      <c r="N32">
        <v>74472246</v>
      </c>
      <c r="O32" t="s">
        <v>343</v>
      </c>
      <c r="P32" t="s">
        <v>343</v>
      </c>
      <c r="Q32">
        <v>1</v>
      </c>
      <c r="W32">
        <v>0</v>
      </c>
      <c r="X32">
        <v>-112797078</v>
      </c>
      <c r="Y32">
        <v>23.1</v>
      </c>
      <c r="AA32">
        <v>0</v>
      </c>
      <c r="AB32">
        <v>0</v>
      </c>
      <c r="AC32">
        <v>0</v>
      </c>
      <c r="AD32">
        <v>534.42999999999995</v>
      </c>
      <c r="AE32">
        <v>0</v>
      </c>
      <c r="AF32">
        <v>0</v>
      </c>
      <c r="AG32">
        <v>0</v>
      </c>
      <c r="AH32">
        <v>8.9700000000000006</v>
      </c>
      <c r="AI32">
        <v>1</v>
      </c>
      <c r="AJ32">
        <v>1</v>
      </c>
      <c r="AK32">
        <v>1</v>
      </c>
      <c r="AL32">
        <v>59.58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2</v>
      </c>
      <c r="AT32">
        <v>23.1</v>
      </c>
      <c r="AU32" t="s">
        <v>2</v>
      </c>
      <c r="AV32">
        <v>1</v>
      </c>
      <c r="AW32">
        <v>2</v>
      </c>
      <c r="AX32">
        <v>224801906</v>
      </c>
      <c r="AY32">
        <v>1</v>
      </c>
      <c r="AZ32">
        <v>0</v>
      </c>
      <c r="BA32">
        <v>35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906.03744000000006</v>
      </c>
      <c r="CY32">
        <f>AD32</f>
        <v>534.42999999999995</v>
      </c>
      <c r="CZ32">
        <f>AH32</f>
        <v>8.9700000000000006</v>
      </c>
      <c r="DA32">
        <f>AL32</f>
        <v>59.58</v>
      </c>
      <c r="DB32">
        <f t="shared" si="2"/>
        <v>207.21</v>
      </c>
      <c r="DC32">
        <f t="shared" si="3"/>
        <v>0</v>
      </c>
    </row>
    <row r="33" spans="1:107" x14ac:dyDescent="0.2">
      <c r="A33">
        <f>ROW(Source!A37)</f>
        <v>37</v>
      </c>
      <c r="B33">
        <v>224801557</v>
      </c>
      <c r="C33">
        <v>224801905</v>
      </c>
      <c r="D33">
        <v>222896153</v>
      </c>
      <c r="E33">
        <v>70</v>
      </c>
      <c r="F33">
        <v>1</v>
      </c>
      <c r="G33">
        <v>1</v>
      </c>
      <c r="H33">
        <v>1</v>
      </c>
      <c r="I33" t="s">
        <v>344</v>
      </c>
      <c r="J33" t="s">
        <v>2</v>
      </c>
      <c r="K33" t="s">
        <v>345</v>
      </c>
      <c r="L33">
        <v>1191</v>
      </c>
      <c r="N33">
        <v>74472246</v>
      </c>
      <c r="O33" t="s">
        <v>343</v>
      </c>
      <c r="P33" t="s">
        <v>343</v>
      </c>
      <c r="Q33">
        <v>1</v>
      </c>
      <c r="W33">
        <v>0</v>
      </c>
      <c r="X33">
        <v>-1417349443</v>
      </c>
      <c r="Y33">
        <v>0.11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59.58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2</v>
      </c>
      <c r="AT33">
        <v>0.11</v>
      </c>
      <c r="AU33" t="s">
        <v>2</v>
      </c>
      <c r="AV33">
        <v>2</v>
      </c>
      <c r="AW33">
        <v>2</v>
      </c>
      <c r="AX33">
        <v>224801907</v>
      </c>
      <c r="AY33">
        <v>1</v>
      </c>
      <c r="AZ33">
        <v>0</v>
      </c>
      <c r="BA33">
        <v>36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4.3144640000000001</v>
      </c>
      <c r="CY33">
        <f>AD33</f>
        <v>0</v>
      </c>
      <c r="CZ33">
        <f>AH33</f>
        <v>0</v>
      </c>
      <c r="DA33">
        <f>AL33</f>
        <v>1</v>
      </c>
      <c r="DB33">
        <f t="shared" si="2"/>
        <v>0</v>
      </c>
      <c r="DC33">
        <f t="shared" si="3"/>
        <v>0</v>
      </c>
    </row>
    <row r="34" spans="1:107" x14ac:dyDescent="0.2">
      <c r="A34">
        <f>ROW(Source!A37)</f>
        <v>37</v>
      </c>
      <c r="B34">
        <v>224801557</v>
      </c>
      <c r="C34">
        <v>224801905</v>
      </c>
      <c r="D34">
        <v>223058015</v>
      </c>
      <c r="E34">
        <v>1</v>
      </c>
      <c r="F34">
        <v>1</v>
      </c>
      <c r="G34">
        <v>1</v>
      </c>
      <c r="H34">
        <v>2</v>
      </c>
      <c r="I34" t="s">
        <v>346</v>
      </c>
      <c r="J34" t="s">
        <v>347</v>
      </c>
      <c r="K34" t="s">
        <v>348</v>
      </c>
      <c r="L34">
        <v>1367</v>
      </c>
      <c r="N34">
        <v>1011</v>
      </c>
      <c r="O34" t="s">
        <v>349</v>
      </c>
      <c r="P34" t="s">
        <v>349</v>
      </c>
      <c r="Q34">
        <v>1</v>
      </c>
      <c r="W34">
        <v>0</v>
      </c>
      <c r="X34">
        <v>1232162608</v>
      </c>
      <c r="Y34">
        <v>0.01</v>
      </c>
      <c r="AA34">
        <v>0</v>
      </c>
      <c r="AB34">
        <v>524.54</v>
      </c>
      <c r="AC34">
        <v>804.33</v>
      </c>
      <c r="AD34">
        <v>0</v>
      </c>
      <c r="AE34">
        <v>0</v>
      </c>
      <c r="AF34">
        <v>31.26</v>
      </c>
      <c r="AG34">
        <v>13.5</v>
      </c>
      <c r="AH34">
        <v>0</v>
      </c>
      <c r="AI34">
        <v>1</v>
      </c>
      <c r="AJ34">
        <v>16.78</v>
      </c>
      <c r="AK34">
        <v>59.58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2</v>
      </c>
      <c r="AT34">
        <v>0.01</v>
      </c>
      <c r="AU34" t="s">
        <v>2</v>
      </c>
      <c r="AV34">
        <v>0</v>
      </c>
      <c r="AW34">
        <v>2</v>
      </c>
      <c r="AX34">
        <v>224801908</v>
      </c>
      <c r="AY34">
        <v>1</v>
      </c>
      <c r="AZ34">
        <v>0</v>
      </c>
      <c r="BA34">
        <v>37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0.39222400000000002</v>
      </c>
      <c r="CY34">
        <f>AB34</f>
        <v>524.54</v>
      </c>
      <c r="CZ34">
        <f>AF34</f>
        <v>31.26</v>
      </c>
      <c r="DA34">
        <f>AJ34</f>
        <v>16.78</v>
      </c>
      <c r="DB34">
        <f t="shared" si="2"/>
        <v>0.31</v>
      </c>
      <c r="DC34">
        <f t="shared" si="3"/>
        <v>0.14000000000000001</v>
      </c>
    </row>
    <row r="35" spans="1:107" x14ac:dyDescent="0.2">
      <c r="A35">
        <f>ROW(Source!A37)</f>
        <v>37</v>
      </c>
      <c r="B35">
        <v>224801557</v>
      </c>
      <c r="C35">
        <v>224801905</v>
      </c>
      <c r="D35">
        <v>223058751</v>
      </c>
      <c r="E35">
        <v>1</v>
      </c>
      <c r="F35">
        <v>1</v>
      </c>
      <c r="G35">
        <v>1</v>
      </c>
      <c r="H35">
        <v>2</v>
      </c>
      <c r="I35" t="s">
        <v>350</v>
      </c>
      <c r="J35" t="s">
        <v>351</v>
      </c>
      <c r="K35" t="s">
        <v>352</v>
      </c>
      <c r="L35">
        <v>1367</v>
      </c>
      <c r="N35">
        <v>1011</v>
      </c>
      <c r="O35" t="s">
        <v>349</v>
      </c>
      <c r="P35" t="s">
        <v>349</v>
      </c>
      <c r="Q35">
        <v>1</v>
      </c>
      <c r="W35">
        <v>0</v>
      </c>
      <c r="X35">
        <v>509054691</v>
      </c>
      <c r="Y35">
        <v>0.1</v>
      </c>
      <c r="AA35">
        <v>0</v>
      </c>
      <c r="AB35">
        <v>1102.6099999999999</v>
      </c>
      <c r="AC35">
        <v>691.13</v>
      </c>
      <c r="AD35">
        <v>0</v>
      </c>
      <c r="AE35">
        <v>0</v>
      </c>
      <c r="AF35">
        <v>65.709999999999994</v>
      </c>
      <c r="AG35">
        <v>11.6</v>
      </c>
      <c r="AH35">
        <v>0</v>
      </c>
      <c r="AI35">
        <v>1</v>
      </c>
      <c r="AJ35">
        <v>16.78</v>
      </c>
      <c r="AK35">
        <v>59.58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2</v>
      </c>
      <c r="AT35">
        <v>0.1</v>
      </c>
      <c r="AU35" t="s">
        <v>2</v>
      </c>
      <c r="AV35">
        <v>0</v>
      </c>
      <c r="AW35">
        <v>2</v>
      </c>
      <c r="AX35">
        <v>224801909</v>
      </c>
      <c r="AY35">
        <v>1</v>
      </c>
      <c r="AZ35">
        <v>0</v>
      </c>
      <c r="BA35">
        <v>38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3.9222400000000004</v>
      </c>
      <c r="CY35">
        <f>AB35</f>
        <v>1102.6099999999999</v>
      </c>
      <c r="CZ35">
        <f>AF35</f>
        <v>65.709999999999994</v>
      </c>
      <c r="DA35">
        <f>AJ35</f>
        <v>16.78</v>
      </c>
      <c r="DB35">
        <f t="shared" si="2"/>
        <v>6.57</v>
      </c>
      <c r="DC35">
        <f t="shared" si="3"/>
        <v>1.1599999999999999</v>
      </c>
    </row>
    <row r="36" spans="1:107" x14ac:dyDescent="0.2">
      <c r="A36">
        <f>ROW(Source!A37)</f>
        <v>37</v>
      </c>
      <c r="B36">
        <v>224801557</v>
      </c>
      <c r="C36">
        <v>224801905</v>
      </c>
      <c r="D36">
        <v>222911579</v>
      </c>
      <c r="E36">
        <v>1</v>
      </c>
      <c r="F36">
        <v>1</v>
      </c>
      <c r="G36">
        <v>1</v>
      </c>
      <c r="H36">
        <v>3</v>
      </c>
      <c r="I36" t="s">
        <v>372</v>
      </c>
      <c r="J36" t="s">
        <v>373</v>
      </c>
      <c r="K36" t="s">
        <v>374</v>
      </c>
      <c r="L36">
        <v>1327</v>
      </c>
      <c r="N36">
        <v>1005</v>
      </c>
      <c r="O36" t="s">
        <v>67</v>
      </c>
      <c r="P36" t="s">
        <v>67</v>
      </c>
      <c r="Q36">
        <v>1</v>
      </c>
      <c r="W36">
        <v>0</v>
      </c>
      <c r="X36">
        <v>105551837</v>
      </c>
      <c r="Y36">
        <v>0.84</v>
      </c>
      <c r="AA36">
        <v>571.33000000000004</v>
      </c>
      <c r="AB36">
        <v>0</v>
      </c>
      <c r="AC36">
        <v>0</v>
      </c>
      <c r="AD36">
        <v>0</v>
      </c>
      <c r="AE36">
        <v>72.319999999999993</v>
      </c>
      <c r="AF36">
        <v>0</v>
      </c>
      <c r="AG36">
        <v>0</v>
      </c>
      <c r="AH36">
        <v>0</v>
      </c>
      <c r="AI36">
        <v>7.9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2</v>
      </c>
      <c r="AT36">
        <v>0.84</v>
      </c>
      <c r="AU36" t="s">
        <v>2</v>
      </c>
      <c r="AV36">
        <v>0</v>
      </c>
      <c r="AW36">
        <v>2</v>
      </c>
      <c r="AX36">
        <v>224801910</v>
      </c>
      <c r="AY36">
        <v>1</v>
      </c>
      <c r="AZ36">
        <v>0</v>
      </c>
      <c r="BA36">
        <v>39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32.946815999999998</v>
      </c>
      <c r="CY36">
        <f>AA36</f>
        <v>571.33000000000004</v>
      </c>
      <c r="CZ36">
        <f>AE36</f>
        <v>72.319999999999993</v>
      </c>
      <c r="DA36">
        <f>AI36</f>
        <v>7.9</v>
      </c>
      <c r="DB36">
        <f t="shared" si="2"/>
        <v>60.75</v>
      </c>
      <c r="DC36">
        <f t="shared" si="3"/>
        <v>0</v>
      </c>
    </row>
    <row r="37" spans="1:107" x14ac:dyDescent="0.2">
      <c r="A37">
        <f>ROW(Source!A37)</f>
        <v>37</v>
      </c>
      <c r="B37">
        <v>224801557</v>
      </c>
      <c r="C37">
        <v>224801905</v>
      </c>
      <c r="D37">
        <v>222911928</v>
      </c>
      <c r="E37">
        <v>1</v>
      </c>
      <c r="F37">
        <v>1</v>
      </c>
      <c r="G37">
        <v>1</v>
      </c>
      <c r="H37">
        <v>3</v>
      </c>
      <c r="I37" t="s">
        <v>375</v>
      </c>
      <c r="J37" t="s">
        <v>376</v>
      </c>
      <c r="K37" t="s">
        <v>377</v>
      </c>
      <c r="L37">
        <v>1346</v>
      </c>
      <c r="N37">
        <v>1009</v>
      </c>
      <c r="O37" t="s">
        <v>34</v>
      </c>
      <c r="P37" t="s">
        <v>34</v>
      </c>
      <c r="Q37">
        <v>1</v>
      </c>
      <c r="W37">
        <v>0</v>
      </c>
      <c r="X37">
        <v>1052716416</v>
      </c>
      <c r="Y37">
        <v>0.31</v>
      </c>
      <c r="AA37">
        <v>14.38</v>
      </c>
      <c r="AB37">
        <v>0</v>
      </c>
      <c r="AC37">
        <v>0</v>
      </c>
      <c r="AD37">
        <v>0</v>
      </c>
      <c r="AE37">
        <v>1.82</v>
      </c>
      <c r="AF37">
        <v>0</v>
      </c>
      <c r="AG37">
        <v>0</v>
      </c>
      <c r="AH37">
        <v>0</v>
      </c>
      <c r="AI37">
        <v>7.9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2</v>
      </c>
      <c r="AT37">
        <v>0.31</v>
      </c>
      <c r="AU37" t="s">
        <v>2</v>
      </c>
      <c r="AV37">
        <v>0</v>
      </c>
      <c r="AW37">
        <v>2</v>
      </c>
      <c r="AX37">
        <v>224801911</v>
      </c>
      <c r="AY37">
        <v>1</v>
      </c>
      <c r="AZ37">
        <v>0</v>
      </c>
      <c r="BA37">
        <v>40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Y37*Source!I37</f>
        <v>12.158944</v>
      </c>
      <c r="CY37">
        <f>AA37</f>
        <v>14.38</v>
      </c>
      <c r="CZ37">
        <f>AE37</f>
        <v>1.82</v>
      </c>
      <c r="DA37">
        <f>AI37</f>
        <v>7.9</v>
      </c>
      <c r="DB37">
        <f t="shared" si="2"/>
        <v>0.56000000000000005</v>
      </c>
      <c r="DC37">
        <f t="shared" si="3"/>
        <v>0</v>
      </c>
    </row>
    <row r="38" spans="1:107" x14ac:dyDescent="0.2">
      <c r="A38">
        <f>ROW(Source!A37)</f>
        <v>37</v>
      </c>
      <c r="B38">
        <v>224801557</v>
      </c>
      <c r="C38">
        <v>224801905</v>
      </c>
      <c r="D38">
        <v>222940670</v>
      </c>
      <c r="E38">
        <v>1</v>
      </c>
      <c r="F38">
        <v>1</v>
      </c>
      <c r="G38">
        <v>1</v>
      </c>
      <c r="H38">
        <v>3</v>
      </c>
      <c r="I38" t="s">
        <v>378</v>
      </c>
      <c r="J38" t="s">
        <v>379</v>
      </c>
      <c r="K38" t="s">
        <v>380</v>
      </c>
      <c r="L38">
        <v>1348</v>
      </c>
      <c r="N38">
        <v>1009</v>
      </c>
      <c r="O38" t="s">
        <v>53</v>
      </c>
      <c r="P38" t="s">
        <v>53</v>
      </c>
      <c r="Q38">
        <v>1000</v>
      </c>
      <c r="W38">
        <v>0</v>
      </c>
      <c r="X38">
        <v>-1516654830</v>
      </c>
      <c r="Y38">
        <v>5.0000000000000001E-3</v>
      </c>
      <c r="AA38">
        <v>33922.6</v>
      </c>
      <c r="AB38">
        <v>0</v>
      </c>
      <c r="AC38">
        <v>0</v>
      </c>
      <c r="AD38">
        <v>0</v>
      </c>
      <c r="AE38">
        <v>4294</v>
      </c>
      <c r="AF38">
        <v>0</v>
      </c>
      <c r="AG38">
        <v>0</v>
      </c>
      <c r="AH38">
        <v>0</v>
      </c>
      <c r="AI38">
        <v>7.9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</v>
      </c>
      <c r="AT38">
        <v>5.0000000000000001E-3</v>
      </c>
      <c r="AU38" t="s">
        <v>2</v>
      </c>
      <c r="AV38">
        <v>0</v>
      </c>
      <c r="AW38">
        <v>2</v>
      </c>
      <c r="AX38">
        <v>224801913</v>
      </c>
      <c r="AY38">
        <v>1</v>
      </c>
      <c r="AZ38">
        <v>0</v>
      </c>
      <c r="BA38">
        <v>42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Y38*Source!I37</f>
        <v>0.19611200000000001</v>
      </c>
      <c r="CY38">
        <f>AA38</f>
        <v>33922.6</v>
      </c>
      <c r="CZ38">
        <f>AE38</f>
        <v>4294</v>
      </c>
      <c r="DA38">
        <f>AI38</f>
        <v>7.9</v>
      </c>
      <c r="DB38">
        <f t="shared" si="2"/>
        <v>21.47</v>
      </c>
      <c r="DC38">
        <f t="shared" si="3"/>
        <v>0</v>
      </c>
    </row>
    <row r="39" spans="1:107" x14ac:dyDescent="0.2">
      <c r="A39">
        <f>ROW(Source!A41)</f>
        <v>41</v>
      </c>
      <c r="B39">
        <v>224801565</v>
      </c>
      <c r="C39">
        <v>224801918</v>
      </c>
      <c r="D39">
        <v>222895985</v>
      </c>
      <c r="E39">
        <v>70</v>
      </c>
      <c r="F39">
        <v>1</v>
      </c>
      <c r="G39">
        <v>1</v>
      </c>
      <c r="H39">
        <v>1</v>
      </c>
      <c r="I39" t="s">
        <v>381</v>
      </c>
      <c r="J39" t="s">
        <v>2</v>
      </c>
      <c r="K39" t="s">
        <v>382</v>
      </c>
      <c r="L39">
        <v>1191</v>
      </c>
      <c r="N39">
        <v>74472246</v>
      </c>
      <c r="O39" t="s">
        <v>343</v>
      </c>
      <c r="P39" t="s">
        <v>343</v>
      </c>
      <c r="Q39">
        <v>1</v>
      </c>
      <c r="W39">
        <v>0</v>
      </c>
      <c r="X39">
        <v>-1810713292</v>
      </c>
      <c r="Y39">
        <v>115.26</v>
      </c>
      <c r="AA39">
        <v>0</v>
      </c>
      <c r="AB39">
        <v>0</v>
      </c>
      <c r="AC39">
        <v>0</v>
      </c>
      <c r="AD39">
        <v>9.18</v>
      </c>
      <c r="AE39">
        <v>0</v>
      </c>
      <c r="AF39">
        <v>0</v>
      </c>
      <c r="AG39">
        <v>0</v>
      </c>
      <c r="AH39">
        <v>9.18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2</v>
      </c>
      <c r="AT39">
        <v>115.26</v>
      </c>
      <c r="AU39" t="s">
        <v>2</v>
      </c>
      <c r="AV39">
        <v>1</v>
      </c>
      <c r="AW39">
        <v>2</v>
      </c>
      <c r="AX39">
        <v>224801919</v>
      </c>
      <c r="AY39">
        <v>1</v>
      </c>
      <c r="AZ39">
        <v>0</v>
      </c>
      <c r="BA39">
        <v>43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Y39*Source!I41</f>
        <v>7.3535880000000002</v>
      </c>
      <c r="CY39">
        <f>AD39</f>
        <v>9.18</v>
      </c>
      <c r="CZ39">
        <f>AH39</f>
        <v>9.18</v>
      </c>
      <c r="DA39">
        <f>AL39</f>
        <v>1</v>
      </c>
      <c r="DB39">
        <f t="shared" si="2"/>
        <v>1058.0899999999999</v>
      </c>
      <c r="DC39">
        <f t="shared" si="3"/>
        <v>0</v>
      </c>
    </row>
    <row r="40" spans="1:107" x14ac:dyDescent="0.2">
      <c r="A40">
        <f>ROW(Source!A41)</f>
        <v>41</v>
      </c>
      <c r="B40">
        <v>224801565</v>
      </c>
      <c r="C40">
        <v>224801918</v>
      </c>
      <c r="D40">
        <v>222896153</v>
      </c>
      <c r="E40">
        <v>70</v>
      </c>
      <c r="F40">
        <v>1</v>
      </c>
      <c r="G40">
        <v>1</v>
      </c>
      <c r="H40">
        <v>1</v>
      </c>
      <c r="I40" t="s">
        <v>344</v>
      </c>
      <c r="J40" t="s">
        <v>2</v>
      </c>
      <c r="K40" t="s">
        <v>345</v>
      </c>
      <c r="L40">
        <v>1191</v>
      </c>
      <c r="N40">
        <v>74472246</v>
      </c>
      <c r="O40" t="s">
        <v>343</v>
      </c>
      <c r="P40" t="s">
        <v>343</v>
      </c>
      <c r="Q40">
        <v>1</v>
      </c>
      <c r="W40">
        <v>0</v>
      </c>
      <c r="X40">
        <v>-1417349443</v>
      </c>
      <c r="Y40">
        <v>1.65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2</v>
      </c>
      <c r="AT40">
        <v>1.65</v>
      </c>
      <c r="AU40" t="s">
        <v>2</v>
      </c>
      <c r="AV40">
        <v>2</v>
      </c>
      <c r="AW40">
        <v>2</v>
      </c>
      <c r="AX40">
        <v>224801920</v>
      </c>
      <c r="AY40">
        <v>1</v>
      </c>
      <c r="AZ40">
        <v>0</v>
      </c>
      <c r="BA40">
        <v>44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Y40*Source!I41</f>
        <v>0.10526999999999999</v>
      </c>
      <c r="CY40">
        <f>AD40</f>
        <v>0</v>
      </c>
      <c r="CZ40">
        <f>AH40</f>
        <v>0</v>
      </c>
      <c r="DA40">
        <f>AL40</f>
        <v>1</v>
      </c>
      <c r="DB40">
        <f t="shared" si="2"/>
        <v>0</v>
      </c>
      <c r="DC40">
        <f t="shared" si="3"/>
        <v>0</v>
      </c>
    </row>
    <row r="41" spans="1:107" x14ac:dyDescent="0.2">
      <c r="A41">
        <f>ROW(Source!A41)</f>
        <v>41</v>
      </c>
      <c r="B41">
        <v>224801565</v>
      </c>
      <c r="C41">
        <v>224801918</v>
      </c>
      <c r="D41">
        <v>223057975</v>
      </c>
      <c r="E41">
        <v>1</v>
      </c>
      <c r="F41">
        <v>1</v>
      </c>
      <c r="G41">
        <v>1</v>
      </c>
      <c r="H41">
        <v>2</v>
      </c>
      <c r="I41" t="s">
        <v>383</v>
      </c>
      <c r="J41" t="s">
        <v>384</v>
      </c>
      <c r="K41" t="s">
        <v>385</v>
      </c>
      <c r="L41">
        <v>1367</v>
      </c>
      <c r="N41">
        <v>1011</v>
      </c>
      <c r="O41" t="s">
        <v>349</v>
      </c>
      <c r="P41" t="s">
        <v>349</v>
      </c>
      <c r="Q41">
        <v>1</v>
      </c>
      <c r="W41">
        <v>0</v>
      </c>
      <c r="X41">
        <v>-896236776</v>
      </c>
      <c r="Y41">
        <v>0.08</v>
      </c>
      <c r="AA41">
        <v>0</v>
      </c>
      <c r="AB41">
        <v>89.99</v>
      </c>
      <c r="AC41">
        <v>10.06</v>
      </c>
      <c r="AD41">
        <v>0</v>
      </c>
      <c r="AE41">
        <v>0</v>
      </c>
      <c r="AF41">
        <v>89.99</v>
      </c>
      <c r="AG41">
        <v>10.06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2</v>
      </c>
      <c r="AT41">
        <v>0.08</v>
      </c>
      <c r="AU41" t="s">
        <v>2</v>
      </c>
      <c r="AV41">
        <v>0</v>
      </c>
      <c r="AW41">
        <v>2</v>
      </c>
      <c r="AX41">
        <v>224801921</v>
      </c>
      <c r="AY41">
        <v>1</v>
      </c>
      <c r="AZ41">
        <v>0</v>
      </c>
      <c r="BA41">
        <v>45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Y41*Source!I41</f>
        <v>5.104E-3</v>
      </c>
      <c r="CY41">
        <f>AB41</f>
        <v>89.99</v>
      </c>
      <c r="CZ41">
        <f>AF41</f>
        <v>89.99</v>
      </c>
      <c r="DA41">
        <f>AJ41</f>
        <v>1</v>
      </c>
      <c r="DB41">
        <f t="shared" si="2"/>
        <v>7.2</v>
      </c>
      <c r="DC41">
        <f t="shared" si="3"/>
        <v>0.8</v>
      </c>
    </row>
    <row r="42" spans="1:107" x14ac:dyDescent="0.2">
      <c r="A42">
        <f>ROW(Source!A41)</f>
        <v>41</v>
      </c>
      <c r="B42">
        <v>224801565</v>
      </c>
      <c r="C42">
        <v>224801918</v>
      </c>
      <c r="D42">
        <v>223058015</v>
      </c>
      <c r="E42">
        <v>1</v>
      </c>
      <c r="F42">
        <v>1</v>
      </c>
      <c r="G42">
        <v>1</v>
      </c>
      <c r="H42">
        <v>2</v>
      </c>
      <c r="I42" t="s">
        <v>346</v>
      </c>
      <c r="J42" t="s">
        <v>347</v>
      </c>
      <c r="K42" t="s">
        <v>348</v>
      </c>
      <c r="L42">
        <v>1367</v>
      </c>
      <c r="N42">
        <v>1011</v>
      </c>
      <c r="O42" t="s">
        <v>349</v>
      </c>
      <c r="P42" t="s">
        <v>349</v>
      </c>
      <c r="Q42">
        <v>1</v>
      </c>
      <c r="W42">
        <v>0</v>
      </c>
      <c r="X42">
        <v>1232162608</v>
      </c>
      <c r="Y42">
        <v>0.27</v>
      </c>
      <c r="AA42">
        <v>0</v>
      </c>
      <c r="AB42">
        <v>31.26</v>
      </c>
      <c r="AC42">
        <v>13.5</v>
      </c>
      <c r="AD42">
        <v>0</v>
      </c>
      <c r="AE42">
        <v>0</v>
      </c>
      <c r="AF42">
        <v>31.26</v>
      </c>
      <c r="AG42">
        <v>13.5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2</v>
      </c>
      <c r="AT42">
        <v>0.27</v>
      </c>
      <c r="AU42" t="s">
        <v>2</v>
      </c>
      <c r="AV42">
        <v>0</v>
      </c>
      <c r="AW42">
        <v>2</v>
      </c>
      <c r="AX42">
        <v>224801922</v>
      </c>
      <c r="AY42">
        <v>1</v>
      </c>
      <c r="AZ42">
        <v>0</v>
      </c>
      <c r="BA42">
        <v>46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Y42*Source!I41</f>
        <v>1.7225999999999998E-2</v>
      </c>
      <c r="CY42">
        <f>AB42</f>
        <v>31.26</v>
      </c>
      <c r="CZ42">
        <f>AF42</f>
        <v>31.26</v>
      </c>
      <c r="DA42">
        <f>AJ42</f>
        <v>1</v>
      </c>
      <c r="DB42">
        <f t="shared" si="2"/>
        <v>8.44</v>
      </c>
      <c r="DC42">
        <f t="shared" si="3"/>
        <v>3.65</v>
      </c>
    </row>
    <row r="43" spans="1:107" x14ac:dyDescent="0.2">
      <c r="A43">
        <f>ROW(Source!A41)</f>
        <v>41</v>
      </c>
      <c r="B43">
        <v>224801565</v>
      </c>
      <c r="C43">
        <v>224801918</v>
      </c>
      <c r="D43">
        <v>223058138</v>
      </c>
      <c r="E43">
        <v>1</v>
      </c>
      <c r="F43">
        <v>1</v>
      </c>
      <c r="G43">
        <v>1</v>
      </c>
      <c r="H43">
        <v>2</v>
      </c>
      <c r="I43" t="s">
        <v>386</v>
      </c>
      <c r="J43" t="s">
        <v>387</v>
      </c>
      <c r="K43" t="s">
        <v>388</v>
      </c>
      <c r="L43">
        <v>1367</v>
      </c>
      <c r="N43">
        <v>1011</v>
      </c>
      <c r="O43" t="s">
        <v>349</v>
      </c>
      <c r="P43" t="s">
        <v>349</v>
      </c>
      <c r="Q43">
        <v>1</v>
      </c>
      <c r="W43">
        <v>0</v>
      </c>
      <c r="X43">
        <v>1385328552</v>
      </c>
      <c r="Y43">
        <v>1.3</v>
      </c>
      <c r="AA43">
        <v>0</v>
      </c>
      <c r="AB43">
        <v>12.39</v>
      </c>
      <c r="AC43">
        <v>10.06</v>
      </c>
      <c r="AD43">
        <v>0</v>
      </c>
      <c r="AE43">
        <v>0</v>
      </c>
      <c r="AF43">
        <v>12.39</v>
      </c>
      <c r="AG43">
        <v>10.06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2</v>
      </c>
      <c r="AT43">
        <v>1.3</v>
      </c>
      <c r="AU43" t="s">
        <v>2</v>
      </c>
      <c r="AV43">
        <v>0</v>
      </c>
      <c r="AW43">
        <v>2</v>
      </c>
      <c r="AX43">
        <v>224801923</v>
      </c>
      <c r="AY43">
        <v>1</v>
      </c>
      <c r="AZ43">
        <v>0</v>
      </c>
      <c r="BA43">
        <v>47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Y43*Source!I41</f>
        <v>8.294E-2</v>
      </c>
      <c r="CY43">
        <f>AB43</f>
        <v>12.39</v>
      </c>
      <c r="CZ43">
        <f>AF43</f>
        <v>12.39</v>
      </c>
      <c r="DA43">
        <f>AJ43</f>
        <v>1</v>
      </c>
      <c r="DB43">
        <f t="shared" si="2"/>
        <v>16.11</v>
      </c>
      <c r="DC43">
        <f t="shared" si="3"/>
        <v>13.08</v>
      </c>
    </row>
    <row r="44" spans="1:107" x14ac:dyDescent="0.2">
      <c r="A44">
        <f>ROW(Source!A41)</f>
        <v>41</v>
      </c>
      <c r="B44">
        <v>224801565</v>
      </c>
      <c r="C44">
        <v>224801918</v>
      </c>
      <c r="D44">
        <v>222908451</v>
      </c>
      <c r="E44">
        <v>1</v>
      </c>
      <c r="F44">
        <v>1</v>
      </c>
      <c r="G44">
        <v>1</v>
      </c>
      <c r="H44">
        <v>3</v>
      </c>
      <c r="I44" t="s">
        <v>389</v>
      </c>
      <c r="J44" t="s">
        <v>390</v>
      </c>
      <c r="K44" t="s">
        <v>391</v>
      </c>
      <c r="L44">
        <v>1339</v>
      </c>
      <c r="N44">
        <v>1007</v>
      </c>
      <c r="O44" t="s">
        <v>160</v>
      </c>
      <c r="P44" t="s">
        <v>160</v>
      </c>
      <c r="Q44">
        <v>1</v>
      </c>
      <c r="W44">
        <v>0</v>
      </c>
      <c r="X44">
        <v>-143474561</v>
      </c>
      <c r="Y44">
        <v>8.5000000000000006E-2</v>
      </c>
      <c r="AA44">
        <v>2.44</v>
      </c>
      <c r="AB44">
        <v>0</v>
      </c>
      <c r="AC44">
        <v>0</v>
      </c>
      <c r="AD44">
        <v>0</v>
      </c>
      <c r="AE44">
        <v>2.44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2</v>
      </c>
      <c r="AT44">
        <v>8.5000000000000006E-2</v>
      </c>
      <c r="AU44" t="s">
        <v>2</v>
      </c>
      <c r="AV44">
        <v>0</v>
      </c>
      <c r="AW44">
        <v>2</v>
      </c>
      <c r="AX44">
        <v>224801924</v>
      </c>
      <c r="AY44">
        <v>1</v>
      </c>
      <c r="AZ44">
        <v>0</v>
      </c>
      <c r="BA44">
        <v>48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Y44*Source!I41</f>
        <v>5.4229999999999999E-3</v>
      </c>
      <c r="CY44">
        <f>AA44</f>
        <v>2.44</v>
      </c>
      <c r="CZ44">
        <f>AE44</f>
        <v>2.44</v>
      </c>
      <c r="DA44">
        <f>AI44</f>
        <v>1</v>
      </c>
      <c r="DB44">
        <f t="shared" si="2"/>
        <v>0.21</v>
      </c>
      <c r="DC44">
        <f t="shared" si="3"/>
        <v>0</v>
      </c>
    </row>
    <row r="45" spans="1:107" x14ac:dyDescent="0.2">
      <c r="A45">
        <f>ROW(Source!A41)</f>
        <v>41</v>
      </c>
      <c r="B45">
        <v>224801565</v>
      </c>
      <c r="C45">
        <v>224801918</v>
      </c>
      <c r="D45">
        <v>222911928</v>
      </c>
      <c r="E45">
        <v>1</v>
      </c>
      <c r="F45">
        <v>1</v>
      </c>
      <c r="G45">
        <v>1</v>
      </c>
      <c r="H45">
        <v>3</v>
      </c>
      <c r="I45" t="s">
        <v>375</v>
      </c>
      <c r="J45" t="s">
        <v>376</v>
      </c>
      <c r="K45" t="s">
        <v>377</v>
      </c>
      <c r="L45">
        <v>1346</v>
      </c>
      <c r="N45">
        <v>1009</v>
      </c>
      <c r="O45" t="s">
        <v>34</v>
      </c>
      <c r="P45" t="s">
        <v>34</v>
      </c>
      <c r="Q45">
        <v>1</v>
      </c>
      <c r="W45">
        <v>0</v>
      </c>
      <c r="X45">
        <v>1052716416</v>
      </c>
      <c r="Y45">
        <v>0.5</v>
      </c>
      <c r="AA45">
        <v>1.82</v>
      </c>
      <c r="AB45">
        <v>0</v>
      </c>
      <c r="AC45">
        <v>0</v>
      </c>
      <c r="AD45">
        <v>0</v>
      </c>
      <c r="AE45">
        <v>1.82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2</v>
      </c>
      <c r="AT45">
        <v>0.5</v>
      </c>
      <c r="AU45" t="s">
        <v>2</v>
      </c>
      <c r="AV45">
        <v>0</v>
      </c>
      <c r="AW45">
        <v>2</v>
      </c>
      <c r="AX45">
        <v>224801925</v>
      </c>
      <c r="AY45">
        <v>1</v>
      </c>
      <c r="AZ45">
        <v>0</v>
      </c>
      <c r="BA45">
        <v>49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Y45*Source!I41</f>
        <v>3.1899999999999998E-2</v>
      </c>
      <c r="CY45">
        <f>AA45</f>
        <v>1.82</v>
      </c>
      <c r="CZ45">
        <f>AE45</f>
        <v>1.82</v>
      </c>
      <c r="DA45">
        <f>AI45</f>
        <v>1</v>
      </c>
      <c r="DB45">
        <f t="shared" si="2"/>
        <v>0.91</v>
      </c>
      <c r="DC45">
        <f t="shared" si="3"/>
        <v>0</v>
      </c>
    </row>
    <row r="46" spans="1:107" x14ac:dyDescent="0.2">
      <c r="A46">
        <f>ROW(Source!A42)</f>
        <v>42</v>
      </c>
      <c r="B46">
        <v>224801557</v>
      </c>
      <c r="C46">
        <v>224801918</v>
      </c>
      <c r="D46">
        <v>222895985</v>
      </c>
      <c r="E46">
        <v>70</v>
      </c>
      <c r="F46">
        <v>1</v>
      </c>
      <c r="G46">
        <v>1</v>
      </c>
      <c r="H46">
        <v>1</v>
      </c>
      <c r="I46" t="s">
        <v>381</v>
      </c>
      <c r="J46" t="s">
        <v>2</v>
      </c>
      <c r="K46" t="s">
        <v>382</v>
      </c>
      <c r="L46">
        <v>1191</v>
      </c>
      <c r="N46">
        <v>74472246</v>
      </c>
      <c r="O46" t="s">
        <v>343</v>
      </c>
      <c r="P46" t="s">
        <v>343</v>
      </c>
      <c r="Q46">
        <v>1</v>
      </c>
      <c r="W46">
        <v>0</v>
      </c>
      <c r="X46">
        <v>-1810713292</v>
      </c>
      <c r="Y46">
        <v>115.26</v>
      </c>
      <c r="AA46">
        <v>0</v>
      </c>
      <c r="AB46">
        <v>0</v>
      </c>
      <c r="AC46">
        <v>0</v>
      </c>
      <c r="AD46">
        <v>546.94000000000005</v>
      </c>
      <c r="AE46">
        <v>0</v>
      </c>
      <c r="AF46">
        <v>0</v>
      </c>
      <c r="AG46">
        <v>0</v>
      </c>
      <c r="AH46">
        <v>9.18</v>
      </c>
      <c r="AI46">
        <v>1</v>
      </c>
      <c r="AJ46">
        <v>1</v>
      </c>
      <c r="AK46">
        <v>1</v>
      </c>
      <c r="AL46">
        <v>59.58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2</v>
      </c>
      <c r="AT46">
        <v>115.26</v>
      </c>
      <c r="AU46" t="s">
        <v>2</v>
      </c>
      <c r="AV46">
        <v>1</v>
      </c>
      <c r="AW46">
        <v>2</v>
      </c>
      <c r="AX46">
        <v>224801919</v>
      </c>
      <c r="AY46">
        <v>1</v>
      </c>
      <c r="AZ46">
        <v>0</v>
      </c>
      <c r="BA46">
        <v>53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Y46*Source!I42</f>
        <v>7.3535880000000002</v>
      </c>
      <c r="CY46">
        <f>AD46</f>
        <v>546.94000000000005</v>
      </c>
      <c r="CZ46">
        <f>AH46</f>
        <v>9.18</v>
      </c>
      <c r="DA46">
        <f>AL46</f>
        <v>59.58</v>
      </c>
      <c r="DB46">
        <f t="shared" si="2"/>
        <v>1058.0899999999999</v>
      </c>
      <c r="DC46">
        <f t="shared" si="3"/>
        <v>0</v>
      </c>
    </row>
    <row r="47" spans="1:107" x14ac:dyDescent="0.2">
      <c r="A47">
        <f>ROW(Source!A42)</f>
        <v>42</v>
      </c>
      <c r="B47">
        <v>224801557</v>
      </c>
      <c r="C47">
        <v>224801918</v>
      </c>
      <c r="D47">
        <v>222896153</v>
      </c>
      <c r="E47">
        <v>70</v>
      </c>
      <c r="F47">
        <v>1</v>
      </c>
      <c r="G47">
        <v>1</v>
      </c>
      <c r="H47">
        <v>1</v>
      </c>
      <c r="I47" t="s">
        <v>344</v>
      </c>
      <c r="J47" t="s">
        <v>2</v>
      </c>
      <c r="K47" t="s">
        <v>345</v>
      </c>
      <c r="L47">
        <v>1191</v>
      </c>
      <c r="N47">
        <v>74472246</v>
      </c>
      <c r="O47" t="s">
        <v>343</v>
      </c>
      <c r="P47" t="s">
        <v>343</v>
      </c>
      <c r="Q47">
        <v>1</v>
      </c>
      <c r="W47">
        <v>0</v>
      </c>
      <c r="X47">
        <v>-1417349443</v>
      </c>
      <c r="Y47">
        <v>1.65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59.58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2</v>
      </c>
      <c r="AT47">
        <v>1.65</v>
      </c>
      <c r="AU47" t="s">
        <v>2</v>
      </c>
      <c r="AV47">
        <v>2</v>
      </c>
      <c r="AW47">
        <v>2</v>
      </c>
      <c r="AX47">
        <v>224801920</v>
      </c>
      <c r="AY47">
        <v>1</v>
      </c>
      <c r="AZ47">
        <v>0</v>
      </c>
      <c r="BA47">
        <v>54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Y47*Source!I42</f>
        <v>0.10526999999999999</v>
      </c>
      <c r="CY47">
        <f>AD47</f>
        <v>0</v>
      </c>
      <c r="CZ47">
        <f>AH47</f>
        <v>0</v>
      </c>
      <c r="DA47">
        <f>AL47</f>
        <v>1</v>
      </c>
      <c r="DB47">
        <f t="shared" si="2"/>
        <v>0</v>
      </c>
      <c r="DC47">
        <f t="shared" si="3"/>
        <v>0</v>
      </c>
    </row>
    <row r="48" spans="1:107" x14ac:dyDescent="0.2">
      <c r="A48">
        <f>ROW(Source!A42)</f>
        <v>42</v>
      </c>
      <c r="B48">
        <v>224801557</v>
      </c>
      <c r="C48">
        <v>224801918</v>
      </c>
      <c r="D48">
        <v>223057975</v>
      </c>
      <c r="E48">
        <v>1</v>
      </c>
      <c r="F48">
        <v>1</v>
      </c>
      <c r="G48">
        <v>1</v>
      </c>
      <c r="H48">
        <v>2</v>
      </c>
      <c r="I48" t="s">
        <v>383</v>
      </c>
      <c r="J48" t="s">
        <v>384</v>
      </c>
      <c r="K48" t="s">
        <v>385</v>
      </c>
      <c r="L48">
        <v>1367</v>
      </c>
      <c r="N48">
        <v>1011</v>
      </c>
      <c r="O48" t="s">
        <v>349</v>
      </c>
      <c r="P48" t="s">
        <v>349</v>
      </c>
      <c r="Q48">
        <v>1</v>
      </c>
      <c r="W48">
        <v>0</v>
      </c>
      <c r="X48">
        <v>-896236776</v>
      </c>
      <c r="Y48">
        <v>0.08</v>
      </c>
      <c r="AA48">
        <v>0</v>
      </c>
      <c r="AB48">
        <v>1510.03</v>
      </c>
      <c r="AC48">
        <v>599.37</v>
      </c>
      <c r="AD48">
        <v>0</v>
      </c>
      <c r="AE48">
        <v>0</v>
      </c>
      <c r="AF48">
        <v>89.99</v>
      </c>
      <c r="AG48">
        <v>10.06</v>
      </c>
      <c r="AH48">
        <v>0</v>
      </c>
      <c r="AI48">
        <v>1</v>
      </c>
      <c r="AJ48">
        <v>16.78</v>
      </c>
      <c r="AK48">
        <v>59.58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</v>
      </c>
      <c r="AT48">
        <v>0.08</v>
      </c>
      <c r="AU48" t="s">
        <v>2</v>
      </c>
      <c r="AV48">
        <v>0</v>
      </c>
      <c r="AW48">
        <v>2</v>
      </c>
      <c r="AX48">
        <v>224801921</v>
      </c>
      <c r="AY48">
        <v>1</v>
      </c>
      <c r="AZ48">
        <v>0</v>
      </c>
      <c r="BA48">
        <v>55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Y48*Source!I42</f>
        <v>5.104E-3</v>
      </c>
      <c r="CY48">
        <f>AB48</f>
        <v>1510.03</v>
      </c>
      <c r="CZ48">
        <f>AF48</f>
        <v>89.99</v>
      </c>
      <c r="DA48">
        <f>AJ48</f>
        <v>16.78</v>
      </c>
      <c r="DB48">
        <f t="shared" si="2"/>
        <v>7.2</v>
      </c>
      <c r="DC48">
        <f t="shared" si="3"/>
        <v>0.8</v>
      </c>
    </row>
    <row r="49" spans="1:107" x14ac:dyDescent="0.2">
      <c r="A49">
        <f>ROW(Source!A42)</f>
        <v>42</v>
      </c>
      <c r="B49">
        <v>224801557</v>
      </c>
      <c r="C49">
        <v>224801918</v>
      </c>
      <c r="D49">
        <v>223058015</v>
      </c>
      <c r="E49">
        <v>1</v>
      </c>
      <c r="F49">
        <v>1</v>
      </c>
      <c r="G49">
        <v>1</v>
      </c>
      <c r="H49">
        <v>2</v>
      </c>
      <c r="I49" t="s">
        <v>346</v>
      </c>
      <c r="J49" t="s">
        <v>347</v>
      </c>
      <c r="K49" t="s">
        <v>348</v>
      </c>
      <c r="L49">
        <v>1367</v>
      </c>
      <c r="N49">
        <v>1011</v>
      </c>
      <c r="O49" t="s">
        <v>349</v>
      </c>
      <c r="P49" t="s">
        <v>349</v>
      </c>
      <c r="Q49">
        <v>1</v>
      </c>
      <c r="W49">
        <v>0</v>
      </c>
      <c r="X49">
        <v>1232162608</v>
      </c>
      <c r="Y49">
        <v>0.27</v>
      </c>
      <c r="AA49">
        <v>0</v>
      </c>
      <c r="AB49">
        <v>524.54</v>
      </c>
      <c r="AC49">
        <v>804.33</v>
      </c>
      <c r="AD49">
        <v>0</v>
      </c>
      <c r="AE49">
        <v>0</v>
      </c>
      <c r="AF49">
        <v>31.26</v>
      </c>
      <c r="AG49">
        <v>13.5</v>
      </c>
      <c r="AH49">
        <v>0</v>
      </c>
      <c r="AI49">
        <v>1</v>
      </c>
      <c r="AJ49">
        <v>16.78</v>
      </c>
      <c r="AK49">
        <v>59.58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2</v>
      </c>
      <c r="AT49">
        <v>0.27</v>
      </c>
      <c r="AU49" t="s">
        <v>2</v>
      </c>
      <c r="AV49">
        <v>0</v>
      </c>
      <c r="AW49">
        <v>2</v>
      </c>
      <c r="AX49">
        <v>224801922</v>
      </c>
      <c r="AY49">
        <v>1</v>
      </c>
      <c r="AZ49">
        <v>0</v>
      </c>
      <c r="BA49">
        <v>56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Y49*Source!I42</f>
        <v>1.7225999999999998E-2</v>
      </c>
      <c r="CY49">
        <f>AB49</f>
        <v>524.54</v>
      </c>
      <c r="CZ49">
        <f>AF49</f>
        <v>31.26</v>
      </c>
      <c r="DA49">
        <f>AJ49</f>
        <v>16.78</v>
      </c>
      <c r="DB49">
        <f t="shared" si="2"/>
        <v>8.44</v>
      </c>
      <c r="DC49">
        <f t="shared" si="3"/>
        <v>3.65</v>
      </c>
    </row>
    <row r="50" spans="1:107" x14ac:dyDescent="0.2">
      <c r="A50">
        <f>ROW(Source!A42)</f>
        <v>42</v>
      </c>
      <c r="B50">
        <v>224801557</v>
      </c>
      <c r="C50">
        <v>224801918</v>
      </c>
      <c r="D50">
        <v>223058138</v>
      </c>
      <c r="E50">
        <v>1</v>
      </c>
      <c r="F50">
        <v>1</v>
      </c>
      <c r="G50">
        <v>1</v>
      </c>
      <c r="H50">
        <v>2</v>
      </c>
      <c r="I50" t="s">
        <v>386</v>
      </c>
      <c r="J50" t="s">
        <v>387</v>
      </c>
      <c r="K50" t="s">
        <v>388</v>
      </c>
      <c r="L50">
        <v>1367</v>
      </c>
      <c r="N50">
        <v>1011</v>
      </c>
      <c r="O50" t="s">
        <v>349</v>
      </c>
      <c r="P50" t="s">
        <v>349</v>
      </c>
      <c r="Q50">
        <v>1</v>
      </c>
      <c r="W50">
        <v>0</v>
      </c>
      <c r="X50">
        <v>1385328552</v>
      </c>
      <c r="Y50">
        <v>1.3</v>
      </c>
      <c r="AA50">
        <v>0</v>
      </c>
      <c r="AB50">
        <v>207.9</v>
      </c>
      <c r="AC50">
        <v>599.37</v>
      </c>
      <c r="AD50">
        <v>0</v>
      </c>
      <c r="AE50">
        <v>0</v>
      </c>
      <c r="AF50">
        <v>12.39</v>
      </c>
      <c r="AG50">
        <v>10.06</v>
      </c>
      <c r="AH50">
        <v>0</v>
      </c>
      <c r="AI50">
        <v>1</v>
      </c>
      <c r="AJ50">
        <v>16.78</v>
      </c>
      <c r="AK50">
        <v>59.58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2</v>
      </c>
      <c r="AT50">
        <v>1.3</v>
      </c>
      <c r="AU50" t="s">
        <v>2</v>
      </c>
      <c r="AV50">
        <v>0</v>
      </c>
      <c r="AW50">
        <v>2</v>
      </c>
      <c r="AX50">
        <v>224801923</v>
      </c>
      <c r="AY50">
        <v>1</v>
      </c>
      <c r="AZ50">
        <v>0</v>
      </c>
      <c r="BA50">
        <v>57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Y50*Source!I42</f>
        <v>8.294E-2</v>
      </c>
      <c r="CY50">
        <f>AB50</f>
        <v>207.9</v>
      </c>
      <c r="CZ50">
        <f>AF50</f>
        <v>12.39</v>
      </c>
      <c r="DA50">
        <f>AJ50</f>
        <v>16.78</v>
      </c>
      <c r="DB50">
        <f t="shared" si="2"/>
        <v>16.11</v>
      </c>
      <c r="DC50">
        <f t="shared" si="3"/>
        <v>13.08</v>
      </c>
    </row>
    <row r="51" spans="1:107" x14ac:dyDescent="0.2">
      <c r="A51">
        <f>ROW(Source!A42)</f>
        <v>42</v>
      </c>
      <c r="B51">
        <v>224801557</v>
      </c>
      <c r="C51">
        <v>224801918</v>
      </c>
      <c r="D51">
        <v>222908451</v>
      </c>
      <c r="E51">
        <v>1</v>
      </c>
      <c r="F51">
        <v>1</v>
      </c>
      <c r="G51">
        <v>1</v>
      </c>
      <c r="H51">
        <v>3</v>
      </c>
      <c r="I51" t="s">
        <v>389</v>
      </c>
      <c r="J51" t="s">
        <v>390</v>
      </c>
      <c r="K51" t="s">
        <v>391</v>
      </c>
      <c r="L51">
        <v>1339</v>
      </c>
      <c r="N51">
        <v>1007</v>
      </c>
      <c r="O51" t="s">
        <v>160</v>
      </c>
      <c r="P51" t="s">
        <v>160</v>
      </c>
      <c r="Q51">
        <v>1</v>
      </c>
      <c r="W51">
        <v>0</v>
      </c>
      <c r="X51">
        <v>-143474561</v>
      </c>
      <c r="Y51">
        <v>8.5000000000000006E-2</v>
      </c>
      <c r="AA51">
        <v>19.28</v>
      </c>
      <c r="AB51">
        <v>0</v>
      </c>
      <c r="AC51">
        <v>0</v>
      </c>
      <c r="AD51">
        <v>0</v>
      </c>
      <c r="AE51">
        <v>2.44</v>
      </c>
      <c r="AF51">
        <v>0</v>
      </c>
      <c r="AG51">
        <v>0</v>
      </c>
      <c r="AH51">
        <v>0</v>
      </c>
      <c r="AI51">
        <v>7.9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2</v>
      </c>
      <c r="AT51">
        <v>8.5000000000000006E-2</v>
      </c>
      <c r="AU51" t="s">
        <v>2</v>
      </c>
      <c r="AV51">
        <v>0</v>
      </c>
      <c r="AW51">
        <v>2</v>
      </c>
      <c r="AX51">
        <v>224801924</v>
      </c>
      <c r="AY51">
        <v>1</v>
      </c>
      <c r="AZ51">
        <v>0</v>
      </c>
      <c r="BA51">
        <v>58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Y51*Source!I42</f>
        <v>5.4229999999999999E-3</v>
      </c>
      <c r="CY51">
        <f>AA51</f>
        <v>19.28</v>
      </c>
      <c r="CZ51">
        <f>AE51</f>
        <v>2.44</v>
      </c>
      <c r="DA51">
        <f>AI51</f>
        <v>7.9</v>
      </c>
      <c r="DB51">
        <f t="shared" si="2"/>
        <v>0.21</v>
      </c>
      <c r="DC51">
        <f t="shared" si="3"/>
        <v>0</v>
      </c>
    </row>
    <row r="52" spans="1:107" x14ac:dyDescent="0.2">
      <c r="A52">
        <f>ROW(Source!A42)</f>
        <v>42</v>
      </c>
      <c r="B52">
        <v>224801557</v>
      </c>
      <c r="C52">
        <v>224801918</v>
      </c>
      <c r="D52">
        <v>222911928</v>
      </c>
      <c r="E52">
        <v>1</v>
      </c>
      <c r="F52">
        <v>1</v>
      </c>
      <c r="G52">
        <v>1</v>
      </c>
      <c r="H52">
        <v>3</v>
      </c>
      <c r="I52" t="s">
        <v>375</v>
      </c>
      <c r="J52" t="s">
        <v>376</v>
      </c>
      <c r="K52" t="s">
        <v>377</v>
      </c>
      <c r="L52">
        <v>1346</v>
      </c>
      <c r="N52">
        <v>1009</v>
      </c>
      <c r="O52" t="s">
        <v>34</v>
      </c>
      <c r="P52" t="s">
        <v>34</v>
      </c>
      <c r="Q52">
        <v>1</v>
      </c>
      <c r="W52">
        <v>0</v>
      </c>
      <c r="X52">
        <v>1052716416</v>
      </c>
      <c r="Y52">
        <v>0.5</v>
      </c>
      <c r="AA52">
        <v>14.38</v>
      </c>
      <c r="AB52">
        <v>0</v>
      </c>
      <c r="AC52">
        <v>0</v>
      </c>
      <c r="AD52">
        <v>0</v>
      </c>
      <c r="AE52">
        <v>1.82</v>
      </c>
      <c r="AF52">
        <v>0</v>
      </c>
      <c r="AG52">
        <v>0</v>
      </c>
      <c r="AH52">
        <v>0</v>
      </c>
      <c r="AI52">
        <v>7.9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2</v>
      </c>
      <c r="AT52">
        <v>0.5</v>
      </c>
      <c r="AU52" t="s">
        <v>2</v>
      </c>
      <c r="AV52">
        <v>0</v>
      </c>
      <c r="AW52">
        <v>2</v>
      </c>
      <c r="AX52">
        <v>224801925</v>
      </c>
      <c r="AY52">
        <v>1</v>
      </c>
      <c r="AZ52">
        <v>0</v>
      </c>
      <c r="BA52">
        <v>59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Y52*Source!I42</f>
        <v>3.1899999999999998E-2</v>
      </c>
      <c r="CY52">
        <f>AA52</f>
        <v>14.38</v>
      </c>
      <c r="CZ52">
        <f>AE52</f>
        <v>1.82</v>
      </c>
      <c r="DA52">
        <f>AI52</f>
        <v>7.9</v>
      </c>
      <c r="DB52">
        <f t="shared" si="2"/>
        <v>0.91</v>
      </c>
      <c r="DC52">
        <f t="shared" si="3"/>
        <v>0</v>
      </c>
    </row>
    <row r="53" spans="1:107" x14ac:dyDescent="0.2">
      <c r="A53">
        <f>ROW(Source!A50)</f>
        <v>50</v>
      </c>
      <c r="B53">
        <v>224801565</v>
      </c>
      <c r="C53">
        <v>224801874</v>
      </c>
      <c r="D53">
        <v>222895979</v>
      </c>
      <c r="E53">
        <v>70</v>
      </c>
      <c r="F53">
        <v>1</v>
      </c>
      <c r="G53">
        <v>1</v>
      </c>
      <c r="H53">
        <v>1</v>
      </c>
      <c r="I53" t="s">
        <v>392</v>
      </c>
      <c r="J53" t="s">
        <v>2</v>
      </c>
      <c r="K53" t="s">
        <v>393</v>
      </c>
      <c r="L53">
        <v>1191</v>
      </c>
      <c r="N53">
        <v>74472246</v>
      </c>
      <c r="O53" t="s">
        <v>343</v>
      </c>
      <c r="P53" t="s">
        <v>343</v>
      </c>
      <c r="Q53">
        <v>1</v>
      </c>
      <c r="W53">
        <v>0</v>
      </c>
      <c r="X53">
        <v>1893946532</v>
      </c>
      <c r="Y53">
        <v>308.47000000000003</v>
      </c>
      <c r="AA53">
        <v>0</v>
      </c>
      <c r="AB53">
        <v>0</v>
      </c>
      <c r="AC53">
        <v>0</v>
      </c>
      <c r="AD53">
        <v>9.07</v>
      </c>
      <c r="AE53">
        <v>0</v>
      </c>
      <c r="AF53">
        <v>0</v>
      </c>
      <c r="AG53">
        <v>0</v>
      </c>
      <c r="AH53">
        <v>9.07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2</v>
      </c>
      <c r="AT53">
        <v>308.47000000000003</v>
      </c>
      <c r="AU53" t="s">
        <v>2</v>
      </c>
      <c r="AV53">
        <v>1</v>
      </c>
      <c r="AW53">
        <v>2</v>
      </c>
      <c r="AX53">
        <v>224801875</v>
      </c>
      <c r="AY53">
        <v>1</v>
      </c>
      <c r="AZ53">
        <v>0</v>
      </c>
      <c r="BA53">
        <v>63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Y53*Source!I50</f>
        <v>1935.5875560000002</v>
      </c>
      <c r="CY53">
        <f>AD53</f>
        <v>9.07</v>
      </c>
      <c r="CZ53">
        <f>AH53</f>
        <v>9.07</v>
      </c>
      <c r="DA53">
        <f>AL53</f>
        <v>1</v>
      </c>
      <c r="DB53">
        <f t="shared" ref="DB53:DB86" si="4">ROUND(ROUND(AT53*CZ53,2),2)</f>
        <v>2797.82</v>
      </c>
      <c r="DC53">
        <f t="shared" ref="DC53:DC86" si="5">ROUND(ROUND(AT53*AG53,2),2)</f>
        <v>0</v>
      </c>
    </row>
    <row r="54" spans="1:107" x14ac:dyDescent="0.2">
      <c r="A54">
        <f>ROW(Source!A50)</f>
        <v>50</v>
      </c>
      <c r="B54">
        <v>224801565</v>
      </c>
      <c r="C54">
        <v>224801874</v>
      </c>
      <c r="D54">
        <v>222896153</v>
      </c>
      <c r="E54">
        <v>70</v>
      </c>
      <c r="F54">
        <v>1</v>
      </c>
      <c r="G54">
        <v>1</v>
      </c>
      <c r="H54">
        <v>1</v>
      </c>
      <c r="I54" t="s">
        <v>344</v>
      </c>
      <c r="J54" t="s">
        <v>2</v>
      </c>
      <c r="K54" t="s">
        <v>345</v>
      </c>
      <c r="L54">
        <v>1191</v>
      </c>
      <c r="N54">
        <v>74472246</v>
      </c>
      <c r="O54" t="s">
        <v>343</v>
      </c>
      <c r="P54" t="s">
        <v>343</v>
      </c>
      <c r="Q54">
        <v>1</v>
      </c>
      <c r="W54">
        <v>0</v>
      </c>
      <c r="X54">
        <v>-1417349443</v>
      </c>
      <c r="Y54">
        <v>0.39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2</v>
      </c>
      <c r="AT54">
        <v>0.39</v>
      </c>
      <c r="AU54" t="s">
        <v>2</v>
      </c>
      <c r="AV54">
        <v>2</v>
      </c>
      <c r="AW54">
        <v>2</v>
      </c>
      <c r="AX54">
        <v>224801876</v>
      </c>
      <c r="AY54">
        <v>1</v>
      </c>
      <c r="AZ54">
        <v>0</v>
      </c>
      <c r="BA54">
        <v>64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Y54*Source!I50</f>
        <v>2.4471720000000001</v>
      </c>
      <c r="CY54">
        <f>AD54</f>
        <v>0</v>
      </c>
      <c r="CZ54">
        <f>AH54</f>
        <v>0</v>
      </c>
      <c r="DA54">
        <f>AL54</f>
        <v>1</v>
      </c>
      <c r="DB54">
        <f t="shared" si="4"/>
        <v>0</v>
      </c>
      <c r="DC54">
        <f t="shared" si="5"/>
        <v>0</v>
      </c>
    </row>
    <row r="55" spans="1:107" x14ac:dyDescent="0.2">
      <c r="A55">
        <f>ROW(Source!A50)</f>
        <v>50</v>
      </c>
      <c r="B55">
        <v>224801565</v>
      </c>
      <c r="C55">
        <v>224801874</v>
      </c>
      <c r="D55">
        <v>223057821</v>
      </c>
      <c r="E55">
        <v>1</v>
      </c>
      <c r="F55">
        <v>1</v>
      </c>
      <c r="G55">
        <v>1</v>
      </c>
      <c r="H55">
        <v>2</v>
      </c>
      <c r="I55" t="s">
        <v>394</v>
      </c>
      <c r="J55" t="s">
        <v>395</v>
      </c>
      <c r="K55" t="s">
        <v>396</v>
      </c>
      <c r="L55">
        <v>1367</v>
      </c>
      <c r="N55">
        <v>1011</v>
      </c>
      <c r="O55" t="s">
        <v>349</v>
      </c>
      <c r="P55" t="s">
        <v>349</v>
      </c>
      <c r="Q55">
        <v>1</v>
      </c>
      <c r="W55">
        <v>0</v>
      </c>
      <c r="X55">
        <v>-430484415</v>
      </c>
      <c r="Y55">
        <v>0.25</v>
      </c>
      <c r="AA55">
        <v>0</v>
      </c>
      <c r="AB55">
        <v>115.4</v>
      </c>
      <c r="AC55">
        <v>13.5</v>
      </c>
      <c r="AD55">
        <v>0</v>
      </c>
      <c r="AE55">
        <v>0</v>
      </c>
      <c r="AF55">
        <v>115.4</v>
      </c>
      <c r="AG55">
        <v>13.5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2</v>
      </c>
      <c r="AT55">
        <v>0.25</v>
      </c>
      <c r="AU55" t="s">
        <v>2</v>
      </c>
      <c r="AV55">
        <v>0</v>
      </c>
      <c r="AW55">
        <v>2</v>
      </c>
      <c r="AX55">
        <v>224801877</v>
      </c>
      <c r="AY55">
        <v>1</v>
      </c>
      <c r="AZ55">
        <v>0</v>
      </c>
      <c r="BA55">
        <v>65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Y55*Source!I50</f>
        <v>1.5687</v>
      </c>
      <c r="CY55">
        <f>AB55</f>
        <v>115.4</v>
      </c>
      <c r="CZ55">
        <f>AF55</f>
        <v>115.4</v>
      </c>
      <c r="DA55">
        <f>AJ55</f>
        <v>1</v>
      </c>
      <c r="DB55">
        <f t="shared" si="4"/>
        <v>28.85</v>
      </c>
      <c r="DC55">
        <f t="shared" si="5"/>
        <v>3.38</v>
      </c>
    </row>
    <row r="56" spans="1:107" x14ac:dyDescent="0.2">
      <c r="A56">
        <f>ROW(Source!A50)</f>
        <v>50</v>
      </c>
      <c r="B56">
        <v>224801565</v>
      </c>
      <c r="C56">
        <v>224801874</v>
      </c>
      <c r="D56">
        <v>223057958</v>
      </c>
      <c r="E56">
        <v>1</v>
      </c>
      <c r="F56">
        <v>1</v>
      </c>
      <c r="G56">
        <v>1</v>
      </c>
      <c r="H56">
        <v>2</v>
      </c>
      <c r="I56" t="s">
        <v>397</v>
      </c>
      <c r="J56" t="s">
        <v>398</v>
      </c>
      <c r="K56" t="s">
        <v>399</v>
      </c>
      <c r="L56">
        <v>1367</v>
      </c>
      <c r="N56">
        <v>1011</v>
      </c>
      <c r="O56" t="s">
        <v>349</v>
      </c>
      <c r="P56" t="s">
        <v>349</v>
      </c>
      <c r="Q56">
        <v>1</v>
      </c>
      <c r="W56">
        <v>0</v>
      </c>
      <c r="X56">
        <v>-382331097</v>
      </c>
      <c r="Y56">
        <v>13.9</v>
      </c>
      <c r="AA56">
        <v>0</v>
      </c>
      <c r="AB56">
        <v>6.9</v>
      </c>
      <c r="AC56">
        <v>0</v>
      </c>
      <c r="AD56">
        <v>0</v>
      </c>
      <c r="AE56">
        <v>0</v>
      </c>
      <c r="AF56">
        <v>6.9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2</v>
      </c>
      <c r="AT56">
        <v>13.9</v>
      </c>
      <c r="AU56" t="s">
        <v>2</v>
      </c>
      <c r="AV56">
        <v>0</v>
      </c>
      <c r="AW56">
        <v>2</v>
      </c>
      <c r="AX56">
        <v>224801878</v>
      </c>
      <c r="AY56">
        <v>1</v>
      </c>
      <c r="AZ56">
        <v>0</v>
      </c>
      <c r="BA56">
        <v>66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Y56*Source!I50</f>
        <v>87.219719999999995</v>
      </c>
      <c r="CY56">
        <f>AB56</f>
        <v>6.9</v>
      </c>
      <c r="CZ56">
        <f>AF56</f>
        <v>6.9</v>
      </c>
      <c r="DA56">
        <f>AJ56</f>
        <v>1</v>
      </c>
      <c r="DB56">
        <f t="shared" si="4"/>
        <v>95.91</v>
      </c>
      <c r="DC56">
        <f t="shared" si="5"/>
        <v>0</v>
      </c>
    </row>
    <row r="57" spans="1:107" x14ac:dyDescent="0.2">
      <c r="A57">
        <f>ROW(Source!A50)</f>
        <v>50</v>
      </c>
      <c r="B57">
        <v>224801565</v>
      </c>
      <c r="C57">
        <v>224801874</v>
      </c>
      <c r="D57">
        <v>223058751</v>
      </c>
      <c r="E57">
        <v>1</v>
      </c>
      <c r="F57">
        <v>1</v>
      </c>
      <c r="G57">
        <v>1</v>
      </c>
      <c r="H57">
        <v>2</v>
      </c>
      <c r="I57" t="s">
        <v>350</v>
      </c>
      <c r="J57" t="s">
        <v>351</v>
      </c>
      <c r="K57" t="s">
        <v>352</v>
      </c>
      <c r="L57">
        <v>1367</v>
      </c>
      <c r="N57">
        <v>1011</v>
      </c>
      <c r="O57" t="s">
        <v>349</v>
      </c>
      <c r="P57" t="s">
        <v>349</v>
      </c>
      <c r="Q57">
        <v>1</v>
      </c>
      <c r="W57">
        <v>0</v>
      </c>
      <c r="X57">
        <v>509054691</v>
      </c>
      <c r="Y57">
        <v>0.14000000000000001</v>
      </c>
      <c r="AA57">
        <v>0</v>
      </c>
      <c r="AB57">
        <v>65.709999999999994</v>
      </c>
      <c r="AC57">
        <v>11.6</v>
      </c>
      <c r="AD57">
        <v>0</v>
      </c>
      <c r="AE57">
        <v>0</v>
      </c>
      <c r="AF57">
        <v>65.709999999999994</v>
      </c>
      <c r="AG57">
        <v>11.6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2</v>
      </c>
      <c r="AT57">
        <v>0.14000000000000001</v>
      </c>
      <c r="AU57" t="s">
        <v>2</v>
      </c>
      <c r="AV57">
        <v>0</v>
      </c>
      <c r="AW57">
        <v>2</v>
      </c>
      <c r="AX57">
        <v>224801879</v>
      </c>
      <c r="AY57">
        <v>1</v>
      </c>
      <c r="AZ57">
        <v>0</v>
      </c>
      <c r="BA57">
        <v>67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Y57*Source!I50</f>
        <v>0.87847200000000003</v>
      </c>
      <c r="CY57">
        <f>AB57</f>
        <v>65.709999999999994</v>
      </c>
      <c r="CZ57">
        <f>AF57</f>
        <v>65.709999999999994</v>
      </c>
      <c r="DA57">
        <f>AJ57</f>
        <v>1</v>
      </c>
      <c r="DB57">
        <f t="shared" si="4"/>
        <v>9.1999999999999993</v>
      </c>
      <c r="DC57">
        <f t="shared" si="5"/>
        <v>1.62</v>
      </c>
    </row>
    <row r="58" spans="1:107" x14ac:dyDescent="0.2">
      <c r="A58">
        <f>ROW(Source!A50)</f>
        <v>50</v>
      </c>
      <c r="B58">
        <v>224801565</v>
      </c>
      <c r="C58">
        <v>224801874</v>
      </c>
      <c r="D58">
        <v>223058906</v>
      </c>
      <c r="E58">
        <v>1</v>
      </c>
      <c r="F58">
        <v>1</v>
      </c>
      <c r="G58">
        <v>1</v>
      </c>
      <c r="H58">
        <v>2</v>
      </c>
      <c r="I58" t="s">
        <v>400</v>
      </c>
      <c r="J58" t="s">
        <v>401</v>
      </c>
      <c r="K58" t="s">
        <v>402</v>
      </c>
      <c r="L58">
        <v>1367</v>
      </c>
      <c r="N58">
        <v>1011</v>
      </c>
      <c r="O58" t="s">
        <v>349</v>
      </c>
      <c r="P58" t="s">
        <v>349</v>
      </c>
      <c r="Q58">
        <v>1</v>
      </c>
      <c r="W58">
        <v>0</v>
      </c>
      <c r="X58">
        <v>2077867240</v>
      </c>
      <c r="Y58">
        <v>1.04</v>
      </c>
      <c r="AA58">
        <v>0</v>
      </c>
      <c r="AB58">
        <v>1.2</v>
      </c>
      <c r="AC58">
        <v>0</v>
      </c>
      <c r="AD58">
        <v>0</v>
      </c>
      <c r="AE58">
        <v>0</v>
      </c>
      <c r="AF58">
        <v>1.2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2</v>
      </c>
      <c r="AT58">
        <v>1.04</v>
      </c>
      <c r="AU58" t="s">
        <v>2</v>
      </c>
      <c r="AV58">
        <v>0</v>
      </c>
      <c r="AW58">
        <v>2</v>
      </c>
      <c r="AX58">
        <v>224801880</v>
      </c>
      <c r="AY58">
        <v>1</v>
      </c>
      <c r="AZ58">
        <v>0</v>
      </c>
      <c r="BA58">
        <v>68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Y58*Source!I50</f>
        <v>6.525792</v>
      </c>
      <c r="CY58">
        <f>AB58</f>
        <v>1.2</v>
      </c>
      <c r="CZ58">
        <f>AF58</f>
        <v>1.2</v>
      </c>
      <c r="DA58">
        <f>AJ58</f>
        <v>1</v>
      </c>
      <c r="DB58">
        <f t="shared" si="4"/>
        <v>1.25</v>
      </c>
      <c r="DC58">
        <f t="shared" si="5"/>
        <v>0</v>
      </c>
    </row>
    <row r="59" spans="1:107" x14ac:dyDescent="0.2">
      <c r="A59">
        <f>ROW(Source!A50)</f>
        <v>50</v>
      </c>
      <c r="B59">
        <v>224801565</v>
      </c>
      <c r="C59">
        <v>224801874</v>
      </c>
      <c r="D59">
        <v>223058949</v>
      </c>
      <c r="E59">
        <v>1</v>
      </c>
      <c r="F59">
        <v>1</v>
      </c>
      <c r="G59">
        <v>1</v>
      </c>
      <c r="H59">
        <v>2</v>
      </c>
      <c r="I59" t="s">
        <v>403</v>
      </c>
      <c r="J59" t="s">
        <v>404</v>
      </c>
      <c r="K59" t="s">
        <v>405</v>
      </c>
      <c r="L59">
        <v>1367</v>
      </c>
      <c r="N59">
        <v>1011</v>
      </c>
      <c r="O59" t="s">
        <v>349</v>
      </c>
      <c r="P59" t="s">
        <v>349</v>
      </c>
      <c r="Q59">
        <v>1</v>
      </c>
      <c r="W59">
        <v>0</v>
      </c>
      <c r="X59">
        <v>-1866313122</v>
      </c>
      <c r="Y59">
        <v>5.29</v>
      </c>
      <c r="AA59">
        <v>0</v>
      </c>
      <c r="AB59">
        <v>12.31</v>
      </c>
      <c r="AC59">
        <v>0</v>
      </c>
      <c r="AD59">
        <v>0</v>
      </c>
      <c r="AE59">
        <v>0</v>
      </c>
      <c r="AF59">
        <v>12.31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2</v>
      </c>
      <c r="AT59">
        <v>5.29</v>
      </c>
      <c r="AU59" t="s">
        <v>2</v>
      </c>
      <c r="AV59">
        <v>0</v>
      </c>
      <c r="AW59">
        <v>2</v>
      </c>
      <c r="AX59">
        <v>224801881</v>
      </c>
      <c r="AY59">
        <v>1</v>
      </c>
      <c r="AZ59">
        <v>0</v>
      </c>
      <c r="BA59">
        <v>69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Y59*Source!I50</f>
        <v>33.193691999999999</v>
      </c>
      <c r="CY59">
        <f>AB59</f>
        <v>12.31</v>
      </c>
      <c r="CZ59">
        <f>AF59</f>
        <v>12.31</v>
      </c>
      <c r="DA59">
        <f>AJ59</f>
        <v>1</v>
      </c>
      <c r="DB59">
        <f t="shared" si="4"/>
        <v>65.12</v>
      </c>
      <c r="DC59">
        <f t="shared" si="5"/>
        <v>0</v>
      </c>
    </row>
    <row r="60" spans="1:107" x14ac:dyDescent="0.2">
      <c r="A60">
        <f>ROW(Source!A50)</f>
        <v>50</v>
      </c>
      <c r="B60">
        <v>224801565</v>
      </c>
      <c r="C60">
        <v>224801874</v>
      </c>
      <c r="D60">
        <v>222906850</v>
      </c>
      <c r="E60">
        <v>1</v>
      </c>
      <c r="F60">
        <v>1</v>
      </c>
      <c r="G60">
        <v>1</v>
      </c>
      <c r="H60">
        <v>3</v>
      </c>
      <c r="I60" t="s">
        <v>406</v>
      </c>
      <c r="J60" t="s">
        <v>407</v>
      </c>
      <c r="K60" t="s">
        <v>408</v>
      </c>
      <c r="L60">
        <v>1339</v>
      </c>
      <c r="N60">
        <v>1007</v>
      </c>
      <c r="O60" t="s">
        <v>160</v>
      </c>
      <c r="P60" t="s">
        <v>160</v>
      </c>
      <c r="Q60">
        <v>1</v>
      </c>
      <c r="W60">
        <v>0</v>
      </c>
      <c r="X60">
        <v>-1761807714</v>
      </c>
      <c r="Y60">
        <v>0.88</v>
      </c>
      <c r="AA60">
        <v>6.22</v>
      </c>
      <c r="AB60">
        <v>0</v>
      </c>
      <c r="AC60">
        <v>0</v>
      </c>
      <c r="AD60">
        <v>0</v>
      </c>
      <c r="AE60">
        <v>6.22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2</v>
      </c>
      <c r="AT60">
        <v>0.88</v>
      </c>
      <c r="AU60" t="s">
        <v>2</v>
      </c>
      <c r="AV60">
        <v>0</v>
      </c>
      <c r="AW60">
        <v>2</v>
      </c>
      <c r="AX60">
        <v>224801882</v>
      </c>
      <c r="AY60">
        <v>1</v>
      </c>
      <c r="AZ60">
        <v>0</v>
      </c>
      <c r="BA60">
        <v>70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Y60*Source!I50</f>
        <v>5.5218239999999996</v>
      </c>
      <c r="CY60">
        <f t="shared" ref="CY60:CY69" si="6">AA60</f>
        <v>6.22</v>
      </c>
      <c r="CZ60">
        <f t="shared" ref="CZ60:CZ69" si="7">AE60</f>
        <v>6.22</v>
      </c>
      <c r="DA60">
        <f t="shared" ref="DA60:DA69" si="8">AI60</f>
        <v>1</v>
      </c>
      <c r="DB60">
        <f t="shared" si="4"/>
        <v>5.47</v>
      </c>
      <c r="DC60">
        <f t="shared" si="5"/>
        <v>0</v>
      </c>
    </row>
    <row r="61" spans="1:107" x14ac:dyDescent="0.2">
      <c r="A61">
        <f>ROW(Source!A50)</f>
        <v>50</v>
      </c>
      <c r="B61">
        <v>224801565</v>
      </c>
      <c r="C61">
        <v>224801874</v>
      </c>
      <c r="D61">
        <v>222906856</v>
      </c>
      <c r="E61">
        <v>1</v>
      </c>
      <c r="F61">
        <v>1</v>
      </c>
      <c r="G61">
        <v>1</v>
      </c>
      <c r="H61">
        <v>3</v>
      </c>
      <c r="I61" t="s">
        <v>409</v>
      </c>
      <c r="J61" t="s">
        <v>410</v>
      </c>
      <c r="K61" t="s">
        <v>411</v>
      </c>
      <c r="L61">
        <v>1346</v>
      </c>
      <c r="N61">
        <v>1009</v>
      </c>
      <c r="O61" t="s">
        <v>34</v>
      </c>
      <c r="P61" t="s">
        <v>34</v>
      </c>
      <c r="Q61">
        <v>1</v>
      </c>
      <c r="W61">
        <v>0</v>
      </c>
      <c r="X61">
        <v>-2118006079</v>
      </c>
      <c r="Y61">
        <v>0.26</v>
      </c>
      <c r="AA61">
        <v>6.09</v>
      </c>
      <c r="AB61">
        <v>0</v>
      </c>
      <c r="AC61">
        <v>0</v>
      </c>
      <c r="AD61">
        <v>0</v>
      </c>
      <c r="AE61">
        <v>6.09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2</v>
      </c>
      <c r="AT61">
        <v>0.26</v>
      </c>
      <c r="AU61" t="s">
        <v>2</v>
      </c>
      <c r="AV61">
        <v>0</v>
      </c>
      <c r="AW61">
        <v>2</v>
      </c>
      <c r="AX61">
        <v>224801883</v>
      </c>
      <c r="AY61">
        <v>1</v>
      </c>
      <c r="AZ61">
        <v>0</v>
      </c>
      <c r="BA61">
        <v>71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Y61*Source!I50</f>
        <v>1.631448</v>
      </c>
      <c r="CY61">
        <f t="shared" si="6"/>
        <v>6.09</v>
      </c>
      <c r="CZ61">
        <f t="shared" si="7"/>
        <v>6.09</v>
      </c>
      <c r="DA61">
        <f t="shared" si="8"/>
        <v>1</v>
      </c>
      <c r="DB61">
        <f t="shared" si="4"/>
        <v>1.58</v>
      </c>
      <c r="DC61">
        <f t="shared" si="5"/>
        <v>0</v>
      </c>
    </row>
    <row r="62" spans="1:107" x14ac:dyDescent="0.2">
      <c r="A62">
        <f>ROW(Source!A50)</f>
        <v>50</v>
      </c>
      <c r="B62">
        <v>224801565</v>
      </c>
      <c r="C62">
        <v>224801874</v>
      </c>
      <c r="D62">
        <v>222908906</v>
      </c>
      <c r="E62">
        <v>1</v>
      </c>
      <c r="F62">
        <v>1</v>
      </c>
      <c r="G62">
        <v>1</v>
      </c>
      <c r="H62">
        <v>3</v>
      </c>
      <c r="I62" t="s">
        <v>412</v>
      </c>
      <c r="J62" t="s">
        <v>413</v>
      </c>
      <c r="K62" t="s">
        <v>414</v>
      </c>
      <c r="L62">
        <v>1371</v>
      </c>
      <c r="N62">
        <v>74472246</v>
      </c>
      <c r="O62" t="s">
        <v>415</v>
      </c>
      <c r="P62" t="s">
        <v>415</v>
      </c>
      <c r="Q62">
        <v>1</v>
      </c>
      <c r="W62">
        <v>0</v>
      </c>
      <c r="X62">
        <v>-58466734</v>
      </c>
      <c r="Y62">
        <v>8.73</v>
      </c>
      <c r="AA62">
        <v>4.5</v>
      </c>
      <c r="AB62">
        <v>0</v>
      </c>
      <c r="AC62">
        <v>0</v>
      </c>
      <c r="AD62">
        <v>0</v>
      </c>
      <c r="AE62">
        <v>4.5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2</v>
      </c>
      <c r="AT62">
        <v>8.73</v>
      </c>
      <c r="AU62" t="s">
        <v>2</v>
      </c>
      <c r="AV62">
        <v>0</v>
      </c>
      <c r="AW62">
        <v>2</v>
      </c>
      <c r="AX62">
        <v>224801884</v>
      </c>
      <c r="AY62">
        <v>1</v>
      </c>
      <c r="AZ62">
        <v>0</v>
      </c>
      <c r="BA62">
        <v>72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Y62*Source!I50</f>
        <v>54.779004</v>
      </c>
      <c r="CY62">
        <f t="shared" si="6"/>
        <v>4.5</v>
      </c>
      <c r="CZ62">
        <f t="shared" si="7"/>
        <v>4.5</v>
      </c>
      <c r="DA62">
        <f t="shared" si="8"/>
        <v>1</v>
      </c>
      <c r="DB62">
        <f t="shared" si="4"/>
        <v>39.29</v>
      </c>
      <c r="DC62">
        <f t="shared" si="5"/>
        <v>0</v>
      </c>
    </row>
    <row r="63" spans="1:107" x14ac:dyDescent="0.2">
      <c r="A63">
        <f>ROW(Source!A50)</f>
        <v>50</v>
      </c>
      <c r="B63">
        <v>224801565</v>
      </c>
      <c r="C63">
        <v>224801874</v>
      </c>
      <c r="D63">
        <v>222909540</v>
      </c>
      <c r="E63">
        <v>1</v>
      </c>
      <c r="F63">
        <v>1</v>
      </c>
      <c r="G63">
        <v>1</v>
      </c>
      <c r="H63">
        <v>3</v>
      </c>
      <c r="I63" t="s">
        <v>416</v>
      </c>
      <c r="J63" t="s">
        <v>417</v>
      </c>
      <c r="K63" t="s">
        <v>418</v>
      </c>
      <c r="L63">
        <v>1346</v>
      </c>
      <c r="N63">
        <v>1009</v>
      </c>
      <c r="O63" t="s">
        <v>34</v>
      </c>
      <c r="P63" t="s">
        <v>34</v>
      </c>
      <c r="Q63">
        <v>1</v>
      </c>
      <c r="W63">
        <v>0</v>
      </c>
      <c r="X63">
        <v>149355137</v>
      </c>
      <c r="Y63">
        <v>8</v>
      </c>
      <c r="AA63">
        <v>10.75</v>
      </c>
      <c r="AB63">
        <v>0</v>
      </c>
      <c r="AC63">
        <v>0</v>
      </c>
      <c r="AD63">
        <v>0</v>
      </c>
      <c r="AE63">
        <v>10.75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2</v>
      </c>
      <c r="AT63">
        <v>8</v>
      </c>
      <c r="AU63" t="s">
        <v>2</v>
      </c>
      <c r="AV63">
        <v>0</v>
      </c>
      <c r="AW63">
        <v>2</v>
      </c>
      <c r="AX63">
        <v>224801885</v>
      </c>
      <c r="AY63">
        <v>1</v>
      </c>
      <c r="AZ63">
        <v>0</v>
      </c>
      <c r="BA63">
        <v>73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Y63*Source!I50</f>
        <v>50.198399999999999</v>
      </c>
      <c r="CY63">
        <f t="shared" si="6"/>
        <v>10.75</v>
      </c>
      <c r="CZ63">
        <f t="shared" si="7"/>
        <v>10.75</v>
      </c>
      <c r="DA63">
        <f t="shared" si="8"/>
        <v>1</v>
      </c>
      <c r="DB63">
        <f t="shared" si="4"/>
        <v>86</v>
      </c>
      <c r="DC63">
        <f t="shared" si="5"/>
        <v>0</v>
      </c>
    </row>
    <row r="64" spans="1:107" x14ac:dyDescent="0.2">
      <c r="A64">
        <f>ROW(Source!A50)</f>
        <v>50</v>
      </c>
      <c r="B64">
        <v>224801565</v>
      </c>
      <c r="C64">
        <v>224801874</v>
      </c>
      <c r="D64">
        <v>222910835</v>
      </c>
      <c r="E64">
        <v>1</v>
      </c>
      <c r="F64">
        <v>1</v>
      </c>
      <c r="G64">
        <v>1</v>
      </c>
      <c r="H64">
        <v>3</v>
      </c>
      <c r="I64" t="s">
        <v>419</v>
      </c>
      <c r="J64" t="s">
        <v>420</v>
      </c>
      <c r="K64" t="s">
        <v>421</v>
      </c>
      <c r="L64">
        <v>1348</v>
      </c>
      <c r="N64">
        <v>1009</v>
      </c>
      <c r="O64" t="s">
        <v>53</v>
      </c>
      <c r="P64" t="s">
        <v>53</v>
      </c>
      <c r="Q64">
        <v>1000</v>
      </c>
      <c r="W64">
        <v>0</v>
      </c>
      <c r="X64">
        <v>-45966985</v>
      </c>
      <c r="Y64">
        <v>1.65E-3</v>
      </c>
      <c r="AA64">
        <v>11978</v>
      </c>
      <c r="AB64">
        <v>0</v>
      </c>
      <c r="AC64">
        <v>0</v>
      </c>
      <c r="AD64">
        <v>0</v>
      </c>
      <c r="AE64">
        <v>11978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2</v>
      </c>
      <c r="AT64">
        <v>1.65E-3</v>
      </c>
      <c r="AU64" t="s">
        <v>2</v>
      </c>
      <c r="AV64">
        <v>0</v>
      </c>
      <c r="AW64">
        <v>2</v>
      </c>
      <c r="AX64">
        <v>224801886</v>
      </c>
      <c r="AY64">
        <v>1</v>
      </c>
      <c r="AZ64">
        <v>0</v>
      </c>
      <c r="BA64">
        <v>74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Y64*Source!I50</f>
        <v>1.035342E-2</v>
      </c>
      <c r="CY64">
        <f t="shared" si="6"/>
        <v>11978</v>
      </c>
      <c r="CZ64">
        <f t="shared" si="7"/>
        <v>11978</v>
      </c>
      <c r="DA64">
        <f t="shared" si="8"/>
        <v>1</v>
      </c>
      <c r="DB64">
        <f t="shared" si="4"/>
        <v>19.760000000000002</v>
      </c>
      <c r="DC64">
        <f t="shared" si="5"/>
        <v>0</v>
      </c>
    </row>
    <row r="65" spans="1:107" x14ac:dyDescent="0.2">
      <c r="A65">
        <f>ROW(Source!A50)</f>
        <v>50</v>
      </c>
      <c r="B65">
        <v>224801565</v>
      </c>
      <c r="C65">
        <v>224801874</v>
      </c>
      <c r="D65">
        <v>222911928</v>
      </c>
      <c r="E65">
        <v>1</v>
      </c>
      <c r="F65">
        <v>1</v>
      </c>
      <c r="G65">
        <v>1</v>
      </c>
      <c r="H65">
        <v>3</v>
      </c>
      <c r="I65" t="s">
        <v>375</v>
      </c>
      <c r="J65" t="s">
        <v>376</v>
      </c>
      <c r="K65" t="s">
        <v>377</v>
      </c>
      <c r="L65">
        <v>1346</v>
      </c>
      <c r="N65">
        <v>1009</v>
      </c>
      <c r="O65" t="s">
        <v>34</v>
      </c>
      <c r="P65" t="s">
        <v>34</v>
      </c>
      <c r="Q65">
        <v>1</v>
      </c>
      <c r="W65">
        <v>0</v>
      </c>
      <c r="X65">
        <v>1052716416</v>
      </c>
      <c r="Y65">
        <v>11.68</v>
      </c>
      <c r="AA65">
        <v>1.82</v>
      </c>
      <c r="AB65">
        <v>0</v>
      </c>
      <c r="AC65">
        <v>0</v>
      </c>
      <c r="AD65">
        <v>0</v>
      </c>
      <c r="AE65">
        <v>1.82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2</v>
      </c>
      <c r="AT65">
        <v>11.68</v>
      </c>
      <c r="AU65" t="s">
        <v>2</v>
      </c>
      <c r="AV65">
        <v>0</v>
      </c>
      <c r="AW65">
        <v>2</v>
      </c>
      <c r="AX65">
        <v>224801887</v>
      </c>
      <c r="AY65">
        <v>1</v>
      </c>
      <c r="AZ65">
        <v>0</v>
      </c>
      <c r="BA65">
        <v>75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Y65*Source!I50</f>
        <v>73.289664000000002</v>
      </c>
      <c r="CY65">
        <f t="shared" si="6"/>
        <v>1.82</v>
      </c>
      <c r="CZ65">
        <f t="shared" si="7"/>
        <v>1.82</v>
      </c>
      <c r="DA65">
        <f t="shared" si="8"/>
        <v>1</v>
      </c>
      <c r="DB65">
        <f t="shared" si="4"/>
        <v>21.26</v>
      </c>
      <c r="DC65">
        <f t="shared" si="5"/>
        <v>0</v>
      </c>
    </row>
    <row r="66" spans="1:107" x14ac:dyDescent="0.2">
      <c r="A66">
        <f>ROW(Source!A50)</f>
        <v>50</v>
      </c>
      <c r="B66">
        <v>224801565</v>
      </c>
      <c r="C66">
        <v>224801874</v>
      </c>
      <c r="D66">
        <v>222911931</v>
      </c>
      <c r="E66">
        <v>1</v>
      </c>
      <c r="F66">
        <v>1</v>
      </c>
      <c r="G66">
        <v>1</v>
      </c>
      <c r="H66">
        <v>3</v>
      </c>
      <c r="I66" t="s">
        <v>422</v>
      </c>
      <c r="J66" t="s">
        <v>423</v>
      </c>
      <c r="K66" t="s">
        <v>424</v>
      </c>
      <c r="L66">
        <v>1348</v>
      </c>
      <c r="N66">
        <v>1009</v>
      </c>
      <c r="O66" t="s">
        <v>53</v>
      </c>
      <c r="P66" t="s">
        <v>53</v>
      </c>
      <c r="Q66">
        <v>1000</v>
      </c>
      <c r="W66">
        <v>0</v>
      </c>
      <c r="X66">
        <v>-1671348935</v>
      </c>
      <c r="Y66">
        <v>2.7999999999999998E-4</v>
      </c>
      <c r="AA66">
        <v>37900</v>
      </c>
      <c r="AB66">
        <v>0</v>
      </c>
      <c r="AC66">
        <v>0</v>
      </c>
      <c r="AD66">
        <v>0</v>
      </c>
      <c r="AE66">
        <v>37900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2</v>
      </c>
      <c r="AT66">
        <v>2.7999999999999998E-4</v>
      </c>
      <c r="AU66" t="s">
        <v>2</v>
      </c>
      <c r="AV66">
        <v>0</v>
      </c>
      <c r="AW66">
        <v>2</v>
      </c>
      <c r="AX66">
        <v>224801888</v>
      </c>
      <c r="AY66">
        <v>1</v>
      </c>
      <c r="AZ66">
        <v>0</v>
      </c>
      <c r="BA66">
        <v>76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Y66*Source!I50</f>
        <v>1.7569439999999999E-3</v>
      </c>
      <c r="CY66">
        <f t="shared" si="6"/>
        <v>37900</v>
      </c>
      <c r="CZ66">
        <f t="shared" si="7"/>
        <v>37900</v>
      </c>
      <c r="DA66">
        <f t="shared" si="8"/>
        <v>1</v>
      </c>
      <c r="DB66">
        <f t="shared" si="4"/>
        <v>10.61</v>
      </c>
      <c r="DC66">
        <f t="shared" si="5"/>
        <v>0</v>
      </c>
    </row>
    <row r="67" spans="1:107" x14ac:dyDescent="0.2">
      <c r="A67">
        <f>ROW(Source!A50)</f>
        <v>50</v>
      </c>
      <c r="B67">
        <v>224801565</v>
      </c>
      <c r="C67">
        <v>224801874</v>
      </c>
      <c r="D67">
        <v>222925513</v>
      </c>
      <c r="E67">
        <v>1</v>
      </c>
      <c r="F67">
        <v>1</v>
      </c>
      <c r="G67">
        <v>1</v>
      </c>
      <c r="H67">
        <v>3</v>
      </c>
      <c r="I67" t="s">
        <v>425</v>
      </c>
      <c r="J67" t="s">
        <v>426</v>
      </c>
      <c r="K67" t="s">
        <v>427</v>
      </c>
      <c r="L67">
        <v>1348</v>
      </c>
      <c r="N67">
        <v>1009</v>
      </c>
      <c r="O67" t="s">
        <v>53</v>
      </c>
      <c r="P67" t="s">
        <v>53</v>
      </c>
      <c r="Q67">
        <v>1000</v>
      </c>
      <c r="W67">
        <v>0</v>
      </c>
      <c r="X67">
        <v>-1915778085</v>
      </c>
      <c r="Y67">
        <v>0.02</v>
      </c>
      <c r="AA67">
        <v>7712</v>
      </c>
      <c r="AB67">
        <v>0</v>
      </c>
      <c r="AC67">
        <v>0</v>
      </c>
      <c r="AD67">
        <v>0</v>
      </c>
      <c r="AE67">
        <v>7712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2</v>
      </c>
      <c r="AT67">
        <v>0.02</v>
      </c>
      <c r="AU67" t="s">
        <v>2</v>
      </c>
      <c r="AV67">
        <v>0</v>
      </c>
      <c r="AW67">
        <v>2</v>
      </c>
      <c r="AX67">
        <v>224801889</v>
      </c>
      <c r="AY67">
        <v>1</v>
      </c>
      <c r="AZ67">
        <v>0</v>
      </c>
      <c r="BA67">
        <v>77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Y67*Source!I50</f>
        <v>0.125496</v>
      </c>
      <c r="CY67">
        <f t="shared" si="6"/>
        <v>7712</v>
      </c>
      <c r="CZ67">
        <f t="shared" si="7"/>
        <v>7712</v>
      </c>
      <c r="DA67">
        <f t="shared" si="8"/>
        <v>1</v>
      </c>
      <c r="DB67">
        <f t="shared" si="4"/>
        <v>154.24</v>
      </c>
      <c r="DC67">
        <f t="shared" si="5"/>
        <v>0</v>
      </c>
    </row>
    <row r="68" spans="1:107" x14ac:dyDescent="0.2">
      <c r="A68">
        <f>ROW(Source!A50)</f>
        <v>50</v>
      </c>
      <c r="B68">
        <v>224801565</v>
      </c>
      <c r="C68">
        <v>224801874</v>
      </c>
      <c r="D68">
        <v>222927540</v>
      </c>
      <c r="E68">
        <v>1</v>
      </c>
      <c r="F68">
        <v>1</v>
      </c>
      <c r="G68">
        <v>1</v>
      </c>
      <c r="H68">
        <v>3</v>
      </c>
      <c r="I68" t="s">
        <v>428</v>
      </c>
      <c r="J68" t="s">
        <v>429</v>
      </c>
      <c r="K68" t="s">
        <v>430</v>
      </c>
      <c r="L68">
        <v>1302</v>
      </c>
      <c r="N68">
        <v>1003</v>
      </c>
      <c r="O68" t="s">
        <v>431</v>
      </c>
      <c r="P68" t="s">
        <v>431</v>
      </c>
      <c r="Q68">
        <v>10</v>
      </c>
      <c r="W68">
        <v>0</v>
      </c>
      <c r="X68">
        <v>581091037</v>
      </c>
      <c r="Y68">
        <v>0.09</v>
      </c>
      <c r="AA68">
        <v>50.24</v>
      </c>
      <c r="AB68">
        <v>0</v>
      </c>
      <c r="AC68">
        <v>0</v>
      </c>
      <c r="AD68">
        <v>0</v>
      </c>
      <c r="AE68">
        <v>50.24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</v>
      </c>
      <c r="AT68">
        <v>0.09</v>
      </c>
      <c r="AU68" t="s">
        <v>2</v>
      </c>
      <c r="AV68">
        <v>0</v>
      </c>
      <c r="AW68">
        <v>2</v>
      </c>
      <c r="AX68">
        <v>224801890</v>
      </c>
      <c r="AY68">
        <v>1</v>
      </c>
      <c r="AZ68">
        <v>0</v>
      </c>
      <c r="BA68">
        <v>78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Y68*Source!I50</f>
        <v>0.56473200000000001</v>
      </c>
      <c r="CY68">
        <f t="shared" si="6"/>
        <v>50.24</v>
      </c>
      <c r="CZ68">
        <f t="shared" si="7"/>
        <v>50.24</v>
      </c>
      <c r="DA68">
        <f t="shared" si="8"/>
        <v>1</v>
      </c>
      <c r="DB68">
        <f t="shared" si="4"/>
        <v>4.5199999999999996</v>
      </c>
      <c r="DC68">
        <f t="shared" si="5"/>
        <v>0</v>
      </c>
    </row>
    <row r="69" spans="1:107" x14ac:dyDescent="0.2">
      <c r="A69">
        <f>ROW(Source!A50)</f>
        <v>50</v>
      </c>
      <c r="B69">
        <v>224801565</v>
      </c>
      <c r="C69">
        <v>224801874</v>
      </c>
      <c r="D69">
        <v>222931879</v>
      </c>
      <c r="E69">
        <v>1</v>
      </c>
      <c r="F69">
        <v>1</v>
      </c>
      <c r="G69">
        <v>1</v>
      </c>
      <c r="H69">
        <v>3</v>
      </c>
      <c r="I69" t="s">
        <v>432</v>
      </c>
      <c r="J69" t="s">
        <v>433</v>
      </c>
      <c r="K69" t="s">
        <v>434</v>
      </c>
      <c r="L69">
        <v>1339</v>
      </c>
      <c r="N69">
        <v>1007</v>
      </c>
      <c r="O69" t="s">
        <v>160</v>
      </c>
      <c r="P69" t="s">
        <v>160</v>
      </c>
      <c r="Q69">
        <v>1</v>
      </c>
      <c r="W69">
        <v>0</v>
      </c>
      <c r="X69">
        <v>1758287014</v>
      </c>
      <c r="Y69">
        <v>0.17</v>
      </c>
      <c r="AA69">
        <v>1700</v>
      </c>
      <c r="AB69">
        <v>0</v>
      </c>
      <c r="AC69">
        <v>0</v>
      </c>
      <c r="AD69">
        <v>0</v>
      </c>
      <c r="AE69">
        <v>1700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2</v>
      </c>
      <c r="AT69">
        <v>0.17</v>
      </c>
      <c r="AU69" t="s">
        <v>2</v>
      </c>
      <c r="AV69">
        <v>0</v>
      </c>
      <c r="AW69">
        <v>2</v>
      </c>
      <c r="AX69">
        <v>224801892</v>
      </c>
      <c r="AY69">
        <v>1</v>
      </c>
      <c r="AZ69">
        <v>0</v>
      </c>
      <c r="BA69">
        <v>80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Y69*Source!I50</f>
        <v>1.066716</v>
      </c>
      <c r="CY69">
        <f t="shared" si="6"/>
        <v>1700</v>
      </c>
      <c r="CZ69">
        <f t="shared" si="7"/>
        <v>1700</v>
      </c>
      <c r="DA69">
        <f t="shared" si="8"/>
        <v>1</v>
      </c>
      <c r="DB69">
        <f t="shared" si="4"/>
        <v>289</v>
      </c>
      <c r="DC69">
        <f t="shared" si="5"/>
        <v>0</v>
      </c>
    </row>
    <row r="70" spans="1:107" x14ac:dyDescent="0.2">
      <c r="A70">
        <f>ROW(Source!A51)</f>
        <v>51</v>
      </c>
      <c r="B70">
        <v>224801557</v>
      </c>
      <c r="C70">
        <v>224801874</v>
      </c>
      <c r="D70">
        <v>222895979</v>
      </c>
      <c r="E70">
        <v>70</v>
      </c>
      <c r="F70">
        <v>1</v>
      </c>
      <c r="G70">
        <v>1</v>
      </c>
      <c r="H70">
        <v>1</v>
      </c>
      <c r="I70" t="s">
        <v>392</v>
      </c>
      <c r="J70" t="s">
        <v>2</v>
      </c>
      <c r="K70" t="s">
        <v>393</v>
      </c>
      <c r="L70">
        <v>1191</v>
      </c>
      <c r="N70">
        <v>74472246</v>
      </c>
      <c r="O70" t="s">
        <v>343</v>
      </c>
      <c r="P70" t="s">
        <v>343</v>
      </c>
      <c r="Q70">
        <v>1</v>
      </c>
      <c r="W70">
        <v>0</v>
      </c>
      <c r="X70">
        <v>1893946532</v>
      </c>
      <c r="Y70">
        <v>308.47000000000003</v>
      </c>
      <c r="AA70">
        <v>0</v>
      </c>
      <c r="AB70">
        <v>0</v>
      </c>
      <c r="AC70">
        <v>0</v>
      </c>
      <c r="AD70">
        <v>540.39</v>
      </c>
      <c r="AE70">
        <v>0</v>
      </c>
      <c r="AF70">
        <v>0</v>
      </c>
      <c r="AG70">
        <v>0</v>
      </c>
      <c r="AH70">
        <v>9.07</v>
      </c>
      <c r="AI70">
        <v>1</v>
      </c>
      <c r="AJ70">
        <v>1</v>
      </c>
      <c r="AK70">
        <v>1</v>
      </c>
      <c r="AL70">
        <v>59.58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2</v>
      </c>
      <c r="AT70">
        <v>308.47000000000003</v>
      </c>
      <c r="AU70" t="s">
        <v>2</v>
      </c>
      <c r="AV70">
        <v>1</v>
      </c>
      <c r="AW70">
        <v>2</v>
      </c>
      <c r="AX70">
        <v>224801875</v>
      </c>
      <c r="AY70">
        <v>1</v>
      </c>
      <c r="AZ70">
        <v>0</v>
      </c>
      <c r="BA70">
        <v>81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Y70*Source!I51</f>
        <v>1935.5875560000002</v>
      </c>
      <c r="CY70">
        <f>AD70</f>
        <v>540.39</v>
      </c>
      <c r="CZ70">
        <f>AH70</f>
        <v>9.07</v>
      </c>
      <c r="DA70">
        <f>AL70</f>
        <v>59.58</v>
      </c>
      <c r="DB70">
        <f t="shared" si="4"/>
        <v>2797.82</v>
      </c>
      <c r="DC70">
        <f t="shared" si="5"/>
        <v>0</v>
      </c>
    </row>
    <row r="71" spans="1:107" x14ac:dyDescent="0.2">
      <c r="A71">
        <f>ROW(Source!A51)</f>
        <v>51</v>
      </c>
      <c r="B71">
        <v>224801557</v>
      </c>
      <c r="C71">
        <v>224801874</v>
      </c>
      <c r="D71">
        <v>222896153</v>
      </c>
      <c r="E71">
        <v>70</v>
      </c>
      <c r="F71">
        <v>1</v>
      </c>
      <c r="G71">
        <v>1</v>
      </c>
      <c r="H71">
        <v>1</v>
      </c>
      <c r="I71" t="s">
        <v>344</v>
      </c>
      <c r="J71" t="s">
        <v>2</v>
      </c>
      <c r="K71" t="s">
        <v>345</v>
      </c>
      <c r="L71">
        <v>1191</v>
      </c>
      <c r="N71">
        <v>74472246</v>
      </c>
      <c r="O71" t="s">
        <v>343</v>
      </c>
      <c r="P71" t="s">
        <v>343</v>
      </c>
      <c r="Q71">
        <v>1</v>
      </c>
      <c r="W71">
        <v>0</v>
      </c>
      <c r="X71">
        <v>-1417349443</v>
      </c>
      <c r="Y71">
        <v>0.39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59.58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2</v>
      </c>
      <c r="AT71">
        <v>0.39</v>
      </c>
      <c r="AU71" t="s">
        <v>2</v>
      </c>
      <c r="AV71">
        <v>2</v>
      </c>
      <c r="AW71">
        <v>2</v>
      </c>
      <c r="AX71">
        <v>224801876</v>
      </c>
      <c r="AY71">
        <v>1</v>
      </c>
      <c r="AZ71">
        <v>0</v>
      </c>
      <c r="BA71">
        <v>82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Y71*Source!I51</f>
        <v>2.4471720000000001</v>
      </c>
      <c r="CY71">
        <f>AD71</f>
        <v>0</v>
      </c>
      <c r="CZ71">
        <f>AH71</f>
        <v>0</v>
      </c>
      <c r="DA71">
        <f>AL71</f>
        <v>1</v>
      </c>
      <c r="DB71">
        <f t="shared" si="4"/>
        <v>0</v>
      </c>
      <c r="DC71">
        <f t="shared" si="5"/>
        <v>0</v>
      </c>
    </row>
    <row r="72" spans="1:107" x14ac:dyDescent="0.2">
      <c r="A72">
        <f>ROW(Source!A51)</f>
        <v>51</v>
      </c>
      <c r="B72">
        <v>224801557</v>
      </c>
      <c r="C72">
        <v>224801874</v>
      </c>
      <c r="D72">
        <v>223057821</v>
      </c>
      <c r="E72">
        <v>1</v>
      </c>
      <c r="F72">
        <v>1</v>
      </c>
      <c r="G72">
        <v>1</v>
      </c>
      <c r="H72">
        <v>2</v>
      </c>
      <c r="I72" t="s">
        <v>394</v>
      </c>
      <c r="J72" t="s">
        <v>395</v>
      </c>
      <c r="K72" t="s">
        <v>396</v>
      </c>
      <c r="L72">
        <v>1367</v>
      </c>
      <c r="N72">
        <v>1011</v>
      </c>
      <c r="O72" t="s">
        <v>349</v>
      </c>
      <c r="P72" t="s">
        <v>349</v>
      </c>
      <c r="Q72">
        <v>1</v>
      </c>
      <c r="W72">
        <v>0</v>
      </c>
      <c r="X72">
        <v>-430484415</v>
      </c>
      <c r="Y72">
        <v>0.25</v>
      </c>
      <c r="AA72">
        <v>0</v>
      </c>
      <c r="AB72">
        <v>1936.41</v>
      </c>
      <c r="AC72">
        <v>804.33</v>
      </c>
      <c r="AD72">
        <v>0</v>
      </c>
      <c r="AE72">
        <v>0</v>
      </c>
      <c r="AF72">
        <v>115.4</v>
      </c>
      <c r="AG72">
        <v>13.5</v>
      </c>
      <c r="AH72">
        <v>0</v>
      </c>
      <c r="AI72">
        <v>1</v>
      </c>
      <c r="AJ72">
        <v>16.78</v>
      </c>
      <c r="AK72">
        <v>59.58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2</v>
      </c>
      <c r="AT72">
        <v>0.25</v>
      </c>
      <c r="AU72" t="s">
        <v>2</v>
      </c>
      <c r="AV72">
        <v>0</v>
      </c>
      <c r="AW72">
        <v>2</v>
      </c>
      <c r="AX72">
        <v>224801877</v>
      </c>
      <c r="AY72">
        <v>1</v>
      </c>
      <c r="AZ72">
        <v>0</v>
      </c>
      <c r="BA72">
        <v>83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Y72*Source!I51</f>
        <v>1.5687</v>
      </c>
      <c r="CY72">
        <f>AB72</f>
        <v>1936.41</v>
      </c>
      <c r="CZ72">
        <f>AF72</f>
        <v>115.4</v>
      </c>
      <c r="DA72">
        <f>AJ72</f>
        <v>16.78</v>
      </c>
      <c r="DB72">
        <f t="shared" si="4"/>
        <v>28.85</v>
      </c>
      <c r="DC72">
        <f t="shared" si="5"/>
        <v>3.38</v>
      </c>
    </row>
    <row r="73" spans="1:107" x14ac:dyDescent="0.2">
      <c r="A73">
        <f>ROW(Source!A51)</f>
        <v>51</v>
      </c>
      <c r="B73">
        <v>224801557</v>
      </c>
      <c r="C73">
        <v>224801874</v>
      </c>
      <c r="D73">
        <v>223057958</v>
      </c>
      <c r="E73">
        <v>1</v>
      </c>
      <c r="F73">
        <v>1</v>
      </c>
      <c r="G73">
        <v>1</v>
      </c>
      <c r="H73">
        <v>2</v>
      </c>
      <c r="I73" t="s">
        <v>397</v>
      </c>
      <c r="J73" t="s">
        <v>398</v>
      </c>
      <c r="K73" t="s">
        <v>399</v>
      </c>
      <c r="L73">
        <v>1367</v>
      </c>
      <c r="N73">
        <v>1011</v>
      </c>
      <c r="O73" t="s">
        <v>349</v>
      </c>
      <c r="P73" t="s">
        <v>349</v>
      </c>
      <c r="Q73">
        <v>1</v>
      </c>
      <c r="W73">
        <v>0</v>
      </c>
      <c r="X73">
        <v>-382331097</v>
      </c>
      <c r="Y73">
        <v>13.9</v>
      </c>
      <c r="AA73">
        <v>0</v>
      </c>
      <c r="AB73">
        <v>115.78</v>
      </c>
      <c r="AC73">
        <v>0</v>
      </c>
      <c r="AD73">
        <v>0</v>
      </c>
      <c r="AE73">
        <v>0</v>
      </c>
      <c r="AF73">
        <v>6.9</v>
      </c>
      <c r="AG73">
        <v>0</v>
      </c>
      <c r="AH73">
        <v>0</v>
      </c>
      <c r="AI73">
        <v>1</v>
      </c>
      <c r="AJ73">
        <v>16.78</v>
      </c>
      <c r="AK73">
        <v>59.58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2</v>
      </c>
      <c r="AT73">
        <v>13.9</v>
      </c>
      <c r="AU73" t="s">
        <v>2</v>
      </c>
      <c r="AV73">
        <v>0</v>
      </c>
      <c r="AW73">
        <v>2</v>
      </c>
      <c r="AX73">
        <v>224801878</v>
      </c>
      <c r="AY73">
        <v>1</v>
      </c>
      <c r="AZ73">
        <v>0</v>
      </c>
      <c r="BA73">
        <v>84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Y73*Source!I51</f>
        <v>87.219719999999995</v>
      </c>
      <c r="CY73">
        <f>AB73</f>
        <v>115.78</v>
      </c>
      <c r="CZ73">
        <f>AF73</f>
        <v>6.9</v>
      </c>
      <c r="DA73">
        <f>AJ73</f>
        <v>16.78</v>
      </c>
      <c r="DB73">
        <f t="shared" si="4"/>
        <v>95.91</v>
      </c>
      <c r="DC73">
        <f t="shared" si="5"/>
        <v>0</v>
      </c>
    </row>
    <row r="74" spans="1:107" x14ac:dyDescent="0.2">
      <c r="A74">
        <f>ROW(Source!A51)</f>
        <v>51</v>
      </c>
      <c r="B74">
        <v>224801557</v>
      </c>
      <c r="C74">
        <v>224801874</v>
      </c>
      <c r="D74">
        <v>223058751</v>
      </c>
      <c r="E74">
        <v>1</v>
      </c>
      <c r="F74">
        <v>1</v>
      </c>
      <c r="G74">
        <v>1</v>
      </c>
      <c r="H74">
        <v>2</v>
      </c>
      <c r="I74" t="s">
        <v>350</v>
      </c>
      <c r="J74" t="s">
        <v>351</v>
      </c>
      <c r="K74" t="s">
        <v>352</v>
      </c>
      <c r="L74">
        <v>1367</v>
      </c>
      <c r="N74">
        <v>1011</v>
      </c>
      <c r="O74" t="s">
        <v>349</v>
      </c>
      <c r="P74" t="s">
        <v>349</v>
      </c>
      <c r="Q74">
        <v>1</v>
      </c>
      <c r="W74">
        <v>0</v>
      </c>
      <c r="X74">
        <v>509054691</v>
      </c>
      <c r="Y74">
        <v>0.14000000000000001</v>
      </c>
      <c r="AA74">
        <v>0</v>
      </c>
      <c r="AB74">
        <v>1102.6099999999999</v>
      </c>
      <c r="AC74">
        <v>691.13</v>
      </c>
      <c r="AD74">
        <v>0</v>
      </c>
      <c r="AE74">
        <v>0</v>
      </c>
      <c r="AF74">
        <v>65.709999999999994</v>
      </c>
      <c r="AG74">
        <v>11.6</v>
      </c>
      <c r="AH74">
        <v>0</v>
      </c>
      <c r="AI74">
        <v>1</v>
      </c>
      <c r="AJ74">
        <v>16.78</v>
      </c>
      <c r="AK74">
        <v>59.58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2</v>
      </c>
      <c r="AT74">
        <v>0.14000000000000001</v>
      </c>
      <c r="AU74" t="s">
        <v>2</v>
      </c>
      <c r="AV74">
        <v>0</v>
      </c>
      <c r="AW74">
        <v>2</v>
      </c>
      <c r="AX74">
        <v>224801879</v>
      </c>
      <c r="AY74">
        <v>1</v>
      </c>
      <c r="AZ74">
        <v>0</v>
      </c>
      <c r="BA74">
        <v>85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Y74*Source!I51</f>
        <v>0.87847200000000003</v>
      </c>
      <c r="CY74">
        <f>AB74</f>
        <v>1102.6099999999999</v>
      </c>
      <c r="CZ74">
        <f>AF74</f>
        <v>65.709999999999994</v>
      </c>
      <c r="DA74">
        <f>AJ74</f>
        <v>16.78</v>
      </c>
      <c r="DB74">
        <f t="shared" si="4"/>
        <v>9.1999999999999993</v>
      </c>
      <c r="DC74">
        <f t="shared" si="5"/>
        <v>1.62</v>
      </c>
    </row>
    <row r="75" spans="1:107" x14ac:dyDescent="0.2">
      <c r="A75">
        <f>ROW(Source!A51)</f>
        <v>51</v>
      </c>
      <c r="B75">
        <v>224801557</v>
      </c>
      <c r="C75">
        <v>224801874</v>
      </c>
      <c r="D75">
        <v>223058906</v>
      </c>
      <c r="E75">
        <v>1</v>
      </c>
      <c r="F75">
        <v>1</v>
      </c>
      <c r="G75">
        <v>1</v>
      </c>
      <c r="H75">
        <v>2</v>
      </c>
      <c r="I75" t="s">
        <v>400</v>
      </c>
      <c r="J75" t="s">
        <v>401</v>
      </c>
      <c r="K75" t="s">
        <v>402</v>
      </c>
      <c r="L75">
        <v>1367</v>
      </c>
      <c r="N75">
        <v>1011</v>
      </c>
      <c r="O75" t="s">
        <v>349</v>
      </c>
      <c r="P75" t="s">
        <v>349</v>
      </c>
      <c r="Q75">
        <v>1</v>
      </c>
      <c r="W75">
        <v>0</v>
      </c>
      <c r="X75">
        <v>2077867240</v>
      </c>
      <c r="Y75">
        <v>1.04</v>
      </c>
      <c r="AA75">
        <v>0</v>
      </c>
      <c r="AB75">
        <v>20.14</v>
      </c>
      <c r="AC75">
        <v>0</v>
      </c>
      <c r="AD75">
        <v>0</v>
      </c>
      <c r="AE75">
        <v>0</v>
      </c>
      <c r="AF75">
        <v>1.2</v>
      </c>
      <c r="AG75">
        <v>0</v>
      </c>
      <c r="AH75">
        <v>0</v>
      </c>
      <c r="AI75">
        <v>1</v>
      </c>
      <c r="AJ75">
        <v>16.78</v>
      </c>
      <c r="AK75">
        <v>59.58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2</v>
      </c>
      <c r="AT75">
        <v>1.04</v>
      </c>
      <c r="AU75" t="s">
        <v>2</v>
      </c>
      <c r="AV75">
        <v>0</v>
      </c>
      <c r="AW75">
        <v>2</v>
      </c>
      <c r="AX75">
        <v>224801880</v>
      </c>
      <c r="AY75">
        <v>1</v>
      </c>
      <c r="AZ75">
        <v>0</v>
      </c>
      <c r="BA75">
        <v>86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Y75*Source!I51</f>
        <v>6.525792</v>
      </c>
      <c r="CY75">
        <f>AB75</f>
        <v>20.14</v>
      </c>
      <c r="CZ75">
        <f>AF75</f>
        <v>1.2</v>
      </c>
      <c r="DA75">
        <f>AJ75</f>
        <v>16.78</v>
      </c>
      <c r="DB75">
        <f t="shared" si="4"/>
        <v>1.25</v>
      </c>
      <c r="DC75">
        <f t="shared" si="5"/>
        <v>0</v>
      </c>
    </row>
    <row r="76" spans="1:107" x14ac:dyDescent="0.2">
      <c r="A76">
        <f>ROW(Source!A51)</f>
        <v>51</v>
      </c>
      <c r="B76">
        <v>224801557</v>
      </c>
      <c r="C76">
        <v>224801874</v>
      </c>
      <c r="D76">
        <v>223058949</v>
      </c>
      <c r="E76">
        <v>1</v>
      </c>
      <c r="F76">
        <v>1</v>
      </c>
      <c r="G76">
        <v>1</v>
      </c>
      <c r="H76">
        <v>2</v>
      </c>
      <c r="I76" t="s">
        <v>403</v>
      </c>
      <c r="J76" t="s">
        <v>404</v>
      </c>
      <c r="K76" t="s">
        <v>405</v>
      </c>
      <c r="L76">
        <v>1367</v>
      </c>
      <c r="N76">
        <v>1011</v>
      </c>
      <c r="O76" t="s">
        <v>349</v>
      </c>
      <c r="P76" t="s">
        <v>349</v>
      </c>
      <c r="Q76">
        <v>1</v>
      </c>
      <c r="W76">
        <v>0</v>
      </c>
      <c r="X76">
        <v>-1866313122</v>
      </c>
      <c r="Y76">
        <v>5.29</v>
      </c>
      <c r="AA76">
        <v>0</v>
      </c>
      <c r="AB76">
        <v>206.56</v>
      </c>
      <c r="AC76">
        <v>0</v>
      </c>
      <c r="AD76">
        <v>0</v>
      </c>
      <c r="AE76">
        <v>0</v>
      </c>
      <c r="AF76">
        <v>12.31</v>
      </c>
      <c r="AG76">
        <v>0</v>
      </c>
      <c r="AH76">
        <v>0</v>
      </c>
      <c r="AI76">
        <v>1</v>
      </c>
      <c r="AJ76">
        <v>16.78</v>
      </c>
      <c r="AK76">
        <v>59.58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2</v>
      </c>
      <c r="AT76">
        <v>5.29</v>
      </c>
      <c r="AU76" t="s">
        <v>2</v>
      </c>
      <c r="AV76">
        <v>0</v>
      </c>
      <c r="AW76">
        <v>2</v>
      </c>
      <c r="AX76">
        <v>224801881</v>
      </c>
      <c r="AY76">
        <v>1</v>
      </c>
      <c r="AZ76">
        <v>0</v>
      </c>
      <c r="BA76">
        <v>87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Y76*Source!I51</f>
        <v>33.193691999999999</v>
      </c>
      <c r="CY76">
        <f>AB76</f>
        <v>206.56</v>
      </c>
      <c r="CZ76">
        <f>AF76</f>
        <v>12.31</v>
      </c>
      <c r="DA76">
        <f>AJ76</f>
        <v>16.78</v>
      </c>
      <c r="DB76">
        <f t="shared" si="4"/>
        <v>65.12</v>
      </c>
      <c r="DC76">
        <f t="shared" si="5"/>
        <v>0</v>
      </c>
    </row>
    <row r="77" spans="1:107" x14ac:dyDescent="0.2">
      <c r="A77">
        <f>ROW(Source!A51)</f>
        <v>51</v>
      </c>
      <c r="B77">
        <v>224801557</v>
      </c>
      <c r="C77">
        <v>224801874</v>
      </c>
      <c r="D77">
        <v>222906850</v>
      </c>
      <c r="E77">
        <v>1</v>
      </c>
      <c r="F77">
        <v>1</v>
      </c>
      <c r="G77">
        <v>1</v>
      </c>
      <c r="H77">
        <v>3</v>
      </c>
      <c r="I77" t="s">
        <v>406</v>
      </c>
      <c r="J77" t="s">
        <v>407</v>
      </c>
      <c r="K77" t="s">
        <v>408</v>
      </c>
      <c r="L77">
        <v>1339</v>
      </c>
      <c r="N77">
        <v>1007</v>
      </c>
      <c r="O77" t="s">
        <v>160</v>
      </c>
      <c r="P77" t="s">
        <v>160</v>
      </c>
      <c r="Q77">
        <v>1</v>
      </c>
      <c r="W77">
        <v>0</v>
      </c>
      <c r="X77">
        <v>-1761807714</v>
      </c>
      <c r="Y77">
        <v>0.88</v>
      </c>
      <c r="AA77">
        <v>49.14</v>
      </c>
      <c r="AB77">
        <v>0</v>
      </c>
      <c r="AC77">
        <v>0</v>
      </c>
      <c r="AD77">
        <v>0</v>
      </c>
      <c r="AE77">
        <v>6.22</v>
      </c>
      <c r="AF77">
        <v>0</v>
      </c>
      <c r="AG77">
        <v>0</v>
      </c>
      <c r="AH77">
        <v>0</v>
      </c>
      <c r="AI77">
        <v>7.9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2</v>
      </c>
      <c r="AT77">
        <v>0.88</v>
      </c>
      <c r="AU77" t="s">
        <v>2</v>
      </c>
      <c r="AV77">
        <v>0</v>
      </c>
      <c r="AW77">
        <v>2</v>
      </c>
      <c r="AX77">
        <v>224801882</v>
      </c>
      <c r="AY77">
        <v>1</v>
      </c>
      <c r="AZ77">
        <v>0</v>
      </c>
      <c r="BA77">
        <v>88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Y77*Source!I51</f>
        <v>5.5218239999999996</v>
      </c>
      <c r="CY77">
        <f t="shared" ref="CY77:CY86" si="9">AA77</f>
        <v>49.14</v>
      </c>
      <c r="CZ77">
        <f t="shared" ref="CZ77:CZ86" si="10">AE77</f>
        <v>6.22</v>
      </c>
      <c r="DA77">
        <f t="shared" ref="DA77:DA86" si="11">AI77</f>
        <v>7.9</v>
      </c>
      <c r="DB77">
        <f t="shared" si="4"/>
        <v>5.47</v>
      </c>
      <c r="DC77">
        <f t="shared" si="5"/>
        <v>0</v>
      </c>
    </row>
    <row r="78" spans="1:107" x14ac:dyDescent="0.2">
      <c r="A78">
        <f>ROW(Source!A51)</f>
        <v>51</v>
      </c>
      <c r="B78">
        <v>224801557</v>
      </c>
      <c r="C78">
        <v>224801874</v>
      </c>
      <c r="D78">
        <v>222906856</v>
      </c>
      <c r="E78">
        <v>1</v>
      </c>
      <c r="F78">
        <v>1</v>
      </c>
      <c r="G78">
        <v>1</v>
      </c>
      <c r="H78">
        <v>3</v>
      </c>
      <c r="I78" t="s">
        <v>409</v>
      </c>
      <c r="J78" t="s">
        <v>410</v>
      </c>
      <c r="K78" t="s">
        <v>411</v>
      </c>
      <c r="L78">
        <v>1346</v>
      </c>
      <c r="N78">
        <v>1009</v>
      </c>
      <c r="O78" t="s">
        <v>34</v>
      </c>
      <c r="P78" t="s">
        <v>34</v>
      </c>
      <c r="Q78">
        <v>1</v>
      </c>
      <c r="W78">
        <v>0</v>
      </c>
      <c r="X78">
        <v>-2118006079</v>
      </c>
      <c r="Y78">
        <v>0.26</v>
      </c>
      <c r="AA78">
        <v>48.11</v>
      </c>
      <c r="AB78">
        <v>0</v>
      </c>
      <c r="AC78">
        <v>0</v>
      </c>
      <c r="AD78">
        <v>0</v>
      </c>
      <c r="AE78">
        <v>6.09</v>
      </c>
      <c r="AF78">
        <v>0</v>
      </c>
      <c r="AG78">
        <v>0</v>
      </c>
      <c r="AH78">
        <v>0</v>
      </c>
      <c r="AI78">
        <v>7.9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2</v>
      </c>
      <c r="AT78">
        <v>0.26</v>
      </c>
      <c r="AU78" t="s">
        <v>2</v>
      </c>
      <c r="AV78">
        <v>0</v>
      </c>
      <c r="AW78">
        <v>2</v>
      </c>
      <c r="AX78">
        <v>224801883</v>
      </c>
      <c r="AY78">
        <v>1</v>
      </c>
      <c r="AZ78">
        <v>0</v>
      </c>
      <c r="BA78">
        <v>89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Y78*Source!I51</f>
        <v>1.631448</v>
      </c>
      <c r="CY78">
        <f t="shared" si="9"/>
        <v>48.11</v>
      </c>
      <c r="CZ78">
        <f t="shared" si="10"/>
        <v>6.09</v>
      </c>
      <c r="DA78">
        <f t="shared" si="11"/>
        <v>7.9</v>
      </c>
      <c r="DB78">
        <f t="shared" si="4"/>
        <v>1.58</v>
      </c>
      <c r="DC78">
        <f t="shared" si="5"/>
        <v>0</v>
      </c>
    </row>
    <row r="79" spans="1:107" x14ac:dyDescent="0.2">
      <c r="A79">
        <f>ROW(Source!A51)</f>
        <v>51</v>
      </c>
      <c r="B79">
        <v>224801557</v>
      </c>
      <c r="C79">
        <v>224801874</v>
      </c>
      <c r="D79">
        <v>222908906</v>
      </c>
      <c r="E79">
        <v>1</v>
      </c>
      <c r="F79">
        <v>1</v>
      </c>
      <c r="G79">
        <v>1</v>
      </c>
      <c r="H79">
        <v>3</v>
      </c>
      <c r="I79" t="s">
        <v>412</v>
      </c>
      <c r="J79" t="s">
        <v>413</v>
      </c>
      <c r="K79" t="s">
        <v>414</v>
      </c>
      <c r="L79">
        <v>1371</v>
      </c>
      <c r="N79">
        <v>74472246</v>
      </c>
      <c r="O79" t="s">
        <v>415</v>
      </c>
      <c r="P79" t="s">
        <v>415</v>
      </c>
      <c r="Q79">
        <v>1</v>
      </c>
      <c r="W79">
        <v>0</v>
      </c>
      <c r="X79">
        <v>-58466734</v>
      </c>
      <c r="Y79">
        <v>8.73</v>
      </c>
      <c r="AA79">
        <v>35.549999999999997</v>
      </c>
      <c r="AB79">
        <v>0</v>
      </c>
      <c r="AC79">
        <v>0</v>
      </c>
      <c r="AD79">
        <v>0</v>
      </c>
      <c r="AE79">
        <v>4.5</v>
      </c>
      <c r="AF79">
        <v>0</v>
      </c>
      <c r="AG79">
        <v>0</v>
      </c>
      <c r="AH79">
        <v>0</v>
      </c>
      <c r="AI79">
        <v>7.9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2</v>
      </c>
      <c r="AT79">
        <v>8.73</v>
      </c>
      <c r="AU79" t="s">
        <v>2</v>
      </c>
      <c r="AV79">
        <v>0</v>
      </c>
      <c r="AW79">
        <v>2</v>
      </c>
      <c r="AX79">
        <v>224801884</v>
      </c>
      <c r="AY79">
        <v>1</v>
      </c>
      <c r="AZ79">
        <v>0</v>
      </c>
      <c r="BA79">
        <v>90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Y79*Source!I51</f>
        <v>54.779004</v>
      </c>
      <c r="CY79">
        <f t="shared" si="9"/>
        <v>35.549999999999997</v>
      </c>
      <c r="CZ79">
        <f t="shared" si="10"/>
        <v>4.5</v>
      </c>
      <c r="DA79">
        <f t="shared" si="11"/>
        <v>7.9</v>
      </c>
      <c r="DB79">
        <f t="shared" si="4"/>
        <v>39.29</v>
      </c>
      <c r="DC79">
        <f t="shared" si="5"/>
        <v>0</v>
      </c>
    </row>
    <row r="80" spans="1:107" x14ac:dyDescent="0.2">
      <c r="A80">
        <f>ROW(Source!A51)</f>
        <v>51</v>
      </c>
      <c r="B80">
        <v>224801557</v>
      </c>
      <c r="C80">
        <v>224801874</v>
      </c>
      <c r="D80">
        <v>222909540</v>
      </c>
      <c r="E80">
        <v>1</v>
      </c>
      <c r="F80">
        <v>1</v>
      </c>
      <c r="G80">
        <v>1</v>
      </c>
      <c r="H80">
        <v>3</v>
      </c>
      <c r="I80" t="s">
        <v>416</v>
      </c>
      <c r="J80" t="s">
        <v>417</v>
      </c>
      <c r="K80" t="s">
        <v>418</v>
      </c>
      <c r="L80">
        <v>1346</v>
      </c>
      <c r="N80">
        <v>1009</v>
      </c>
      <c r="O80" t="s">
        <v>34</v>
      </c>
      <c r="P80" t="s">
        <v>34</v>
      </c>
      <c r="Q80">
        <v>1</v>
      </c>
      <c r="W80">
        <v>0</v>
      </c>
      <c r="X80">
        <v>149355137</v>
      </c>
      <c r="Y80">
        <v>8</v>
      </c>
      <c r="AA80">
        <v>84.93</v>
      </c>
      <c r="AB80">
        <v>0</v>
      </c>
      <c r="AC80">
        <v>0</v>
      </c>
      <c r="AD80">
        <v>0</v>
      </c>
      <c r="AE80">
        <v>10.75</v>
      </c>
      <c r="AF80">
        <v>0</v>
      </c>
      <c r="AG80">
        <v>0</v>
      </c>
      <c r="AH80">
        <v>0</v>
      </c>
      <c r="AI80">
        <v>7.9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2</v>
      </c>
      <c r="AT80">
        <v>8</v>
      </c>
      <c r="AU80" t="s">
        <v>2</v>
      </c>
      <c r="AV80">
        <v>0</v>
      </c>
      <c r="AW80">
        <v>2</v>
      </c>
      <c r="AX80">
        <v>224801885</v>
      </c>
      <c r="AY80">
        <v>1</v>
      </c>
      <c r="AZ80">
        <v>0</v>
      </c>
      <c r="BA80">
        <v>91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Y80*Source!I51</f>
        <v>50.198399999999999</v>
      </c>
      <c r="CY80">
        <f t="shared" si="9"/>
        <v>84.93</v>
      </c>
      <c r="CZ80">
        <f t="shared" si="10"/>
        <v>10.75</v>
      </c>
      <c r="DA80">
        <f t="shared" si="11"/>
        <v>7.9</v>
      </c>
      <c r="DB80">
        <f t="shared" si="4"/>
        <v>86</v>
      </c>
      <c r="DC80">
        <f t="shared" si="5"/>
        <v>0</v>
      </c>
    </row>
    <row r="81" spans="1:107" x14ac:dyDescent="0.2">
      <c r="A81">
        <f>ROW(Source!A51)</f>
        <v>51</v>
      </c>
      <c r="B81">
        <v>224801557</v>
      </c>
      <c r="C81">
        <v>224801874</v>
      </c>
      <c r="D81">
        <v>222910835</v>
      </c>
      <c r="E81">
        <v>1</v>
      </c>
      <c r="F81">
        <v>1</v>
      </c>
      <c r="G81">
        <v>1</v>
      </c>
      <c r="H81">
        <v>3</v>
      </c>
      <c r="I81" t="s">
        <v>419</v>
      </c>
      <c r="J81" t="s">
        <v>420</v>
      </c>
      <c r="K81" t="s">
        <v>421</v>
      </c>
      <c r="L81">
        <v>1348</v>
      </c>
      <c r="N81">
        <v>1009</v>
      </c>
      <c r="O81" t="s">
        <v>53</v>
      </c>
      <c r="P81" t="s">
        <v>53</v>
      </c>
      <c r="Q81">
        <v>1000</v>
      </c>
      <c r="W81">
        <v>0</v>
      </c>
      <c r="X81">
        <v>-45966985</v>
      </c>
      <c r="Y81">
        <v>1.65E-3</v>
      </c>
      <c r="AA81">
        <v>94626.2</v>
      </c>
      <c r="AB81">
        <v>0</v>
      </c>
      <c r="AC81">
        <v>0</v>
      </c>
      <c r="AD81">
        <v>0</v>
      </c>
      <c r="AE81">
        <v>11978</v>
      </c>
      <c r="AF81">
        <v>0</v>
      </c>
      <c r="AG81">
        <v>0</v>
      </c>
      <c r="AH81">
        <v>0</v>
      </c>
      <c r="AI81">
        <v>7.9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2</v>
      </c>
      <c r="AT81">
        <v>1.65E-3</v>
      </c>
      <c r="AU81" t="s">
        <v>2</v>
      </c>
      <c r="AV81">
        <v>0</v>
      </c>
      <c r="AW81">
        <v>2</v>
      </c>
      <c r="AX81">
        <v>224801886</v>
      </c>
      <c r="AY81">
        <v>1</v>
      </c>
      <c r="AZ81">
        <v>0</v>
      </c>
      <c r="BA81">
        <v>92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Y81*Source!I51</f>
        <v>1.035342E-2</v>
      </c>
      <c r="CY81">
        <f t="shared" si="9"/>
        <v>94626.2</v>
      </c>
      <c r="CZ81">
        <f t="shared" si="10"/>
        <v>11978</v>
      </c>
      <c r="DA81">
        <f t="shared" si="11"/>
        <v>7.9</v>
      </c>
      <c r="DB81">
        <f t="shared" si="4"/>
        <v>19.760000000000002</v>
      </c>
      <c r="DC81">
        <f t="shared" si="5"/>
        <v>0</v>
      </c>
    </row>
    <row r="82" spans="1:107" x14ac:dyDescent="0.2">
      <c r="A82">
        <f>ROW(Source!A51)</f>
        <v>51</v>
      </c>
      <c r="B82">
        <v>224801557</v>
      </c>
      <c r="C82">
        <v>224801874</v>
      </c>
      <c r="D82">
        <v>222911928</v>
      </c>
      <c r="E82">
        <v>1</v>
      </c>
      <c r="F82">
        <v>1</v>
      </c>
      <c r="G82">
        <v>1</v>
      </c>
      <c r="H82">
        <v>3</v>
      </c>
      <c r="I82" t="s">
        <v>375</v>
      </c>
      <c r="J82" t="s">
        <v>376</v>
      </c>
      <c r="K82" t="s">
        <v>377</v>
      </c>
      <c r="L82">
        <v>1346</v>
      </c>
      <c r="N82">
        <v>1009</v>
      </c>
      <c r="O82" t="s">
        <v>34</v>
      </c>
      <c r="P82" t="s">
        <v>34</v>
      </c>
      <c r="Q82">
        <v>1</v>
      </c>
      <c r="W82">
        <v>0</v>
      </c>
      <c r="X82">
        <v>1052716416</v>
      </c>
      <c r="Y82">
        <v>11.68</v>
      </c>
      <c r="AA82">
        <v>14.38</v>
      </c>
      <c r="AB82">
        <v>0</v>
      </c>
      <c r="AC82">
        <v>0</v>
      </c>
      <c r="AD82">
        <v>0</v>
      </c>
      <c r="AE82">
        <v>1.82</v>
      </c>
      <c r="AF82">
        <v>0</v>
      </c>
      <c r="AG82">
        <v>0</v>
      </c>
      <c r="AH82">
        <v>0</v>
      </c>
      <c r="AI82">
        <v>7.9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2</v>
      </c>
      <c r="AT82">
        <v>11.68</v>
      </c>
      <c r="AU82" t="s">
        <v>2</v>
      </c>
      <c r="AV82">
        <v>0</v>
      </c>
      <c r="AW82">
        <v>2</v>
      </c>
      <c r="AX82">
        <v>224801887</v>
      </c>
      <c r="AY82">
        <v>1</v>
      </c>
      <c r="AZ82">
        <v>0</v>
      </c>
      <c r="BA82">
        <v>93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Y82*Source!I51</f>
        <v>73.289664000000002</v>
      </c>
      <c r="CY82">
        <f t="shared" si="9"/>
        <v>14.38</v>
      </c>
      <c r="CZ82">
        <f t="shared" si="10"/>
        <v>1.82</v>
      </c>
      <c r="DA82">
        <f t="shared" si="11"/>
        <v>7.9</v>
      </c>
      <c r="DB82">
        <f t="shared" si="4"/>
        <v>21.26</v>
      </c>
      <c r="DC82">
        <f t="shared" si="5"/>
        <v>0</v>
      </c>
    </row>
    <row r="83" spans="1:107" x14ac:dyDescent="0.2">
      <c r="A83">
        <f>ROW(Source!A51)</f>
        <v>51</v>
      </c>
      <c r="B83">
        <v>224801557</v>
      </c>
      <c r="C83">
        <v>224801874</v>
      </c>
      <c r="D83">
        <v>222911931</v>
      </c>
      <c r="E83">
        <v>1</v>
      </c>
      <c r="F83">
        <v>1</v>
      </c>
      <c r="G83">
        <v>1</v>
      </c>
      <c r="H83">
        <v>3</v>
      </c>
      <c r="I83" t="s">
        <v>422</v>
      </c>
      <c r="J83" t="s">
        <v>423</v>
      </c>
      <c r="K83" t="s">
        <v>424</v>
      </c>
      <c r="L83">
        <v>1348</v>
      </c>
      <c r="N83">
        <v>1009</v>
      </c>
      <c r="O83" t="s">
        <v>53</v>
      </c>
      <c r="P83" t="s">
        <v>53</v>
      </c>
      <c r="Q83">
        <v>1000</v>
      </c>
      <c r="W83">
        <v>0</v>
      </c>
      <c r="X83">
        <v>-1671348935</v>
      </c>
      <c r="Y83">
        <v>2.7999999999999998E-4</v>
      </c>
      <c r="AA83">
        <v>299410</v>
      </c>
      <c r="AB83">
        <v>0</v>
      </c>
      <c r="AC83">
        <v>0</v>
      </c>
      <c r="AD83">
        <v>0</v>
      </c>
      <c r="AE83">
        <v>37900</v>
      </c>
      <c r="AF83">
        <v>0</v>
      </c>
      <c r="AG83">
        <v>0</v>
      </c>
      <c r="AH83">
        <v>0</v>
      </c>
      <c r="AI83">
        <v>7.9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2</v>
      </c>
      <c r="AT83">
        <v>2.7999999999999998E-4</v>
      </c>
      <c r="AU83" t="s">
        <v>2</v>
      </c>
      <c r="AV83">
        <v>0</v>
      </c>
      <c r="AW83">
        <v>2</v>
      </c>
      <c r="AX83">
        <v>224801888</v>
      </c>
      <c r="AY83">
        <v>1</v>
      </c>
      <c r="AZ83">
        <v>0</v>
      </c>
      <c r="BA83">
        <v>94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Y83*Source!I51</f>
        <v>1.7569439999999999E-3</v>
      </c>
      <c r="CY83">
        <f t="shared" si="9"/>
        <v>299410</v>
      </c>
      <c r="CZ83">
        <f t="shared" si="10"/>
        <v>37900</v>
      </c>
      <c r="DA83">
        <f t="shared" si="11"/>
        <v>7.9</v>
      </c>
      <c r="DB83">
        <f t="shared" si="4"/>
        <v>10.61</v>
      </c>
      <c r="DC83">
        <f t="shared" si="5"/>
        <v>0</v>
      </c>
    </row>
    <row r="84" spans="1:107" x14ac:dyDescent="0.2">
      <c r="A84">
        <f>ROW(Source!A51)</f>
        <v>51</v>
      </c>
      <c r="B84">
        <v>224801557</v>
      </c>
      <c r="C84">
        <v>224801874</v>
      </c>
      <c r="D84">
        <v>222925513</v>
      </c>
      <c r="E84">
        <v>1</v>
      </c>
      <c r="F84">
        <v>1</v>
      </c>
      <c r="G84">
        <v>1</v>
      </c>
      <c r="H84">
        <v>3</v>
      </c>
      <c r="I84" t="s">
        <v>425</v>
      </c>
      <c r="J84" t="s">
        <v>426</v>
      </c>
      <c r="K84" t="s">
        <v>427</v>
      </c>
      <c r="L84">
        <v>1348</v>
      </c>
      <c r="N84">
        <v>1009</v>
      </c>
      <c r="O84" t="s">
        <v>53</v>
      </c>
      <c r="P84" t="s">
        <v>53</v>
      </c>
      <c r="Q84">
        <v>1000</v>
      </c>
      <c r="W84">
        <v>0</v>
      </c>
      <c r="X84">
        <v>-1915778085</v>
      </c>
      <c r="Y84">
        <v>0.02</v>
      </c>
      <c r="AA84">
        <v>60924.800000000003</v>
      </c>
      <c r="AB84">
        <v>0</v>
      </c>
      <c r="AC84">
        <v>0</v>
      </c>
      <c r="AD84">
        <v>0</v>
      </c>
      <c r="AE84">
        <v>7712</v>
      </c>
      <c r="AF84">
        <v>0</v>
      </c>
      <c r="AG84">
        <v>0</v>
      </c>
      <c r="AH84">
        <v>0</v>
      </c>
      <c r="AI84">
        <v>7.9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2</v>
      </c>
      <c r="AT84">
        <v>0.02</v>
      </c>
      <c r="AU84" t="s">
        <v>2</v>
      </c>
      <c r="AV84">
        <v>0</v>
      </c>
      <c r="AW84">
        <v>2</v>
      </c>
      <c r="AX84">
        <v>224801889</v>
      </c>
      <c r="AY84">
        <v>1</v>
      </c>
      <c r="AZ84">
        <v>0</v>
      </c>
      <c r="BA84">
        <v>95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Y84*Source!I51</f>
        <v>0.125496</v>
      </c>
      <c r="CY84">
        <f t="shared" si="9"/>
        <v>60924.800000000003</v>
      </c>
      <c r="CZ84">
        <f t="shared" si="10"/>
        <v>7712</v>
      </c>
      <c r="DA84">
        <f t="shared" si="11"/>
        <v>7.9</v>
      </c>
      <c r="DB84">
        <f t="shared" si="4"/>
        <v>154.24</v>
      </c>
      <c r="DC84">
        <f t="shared" si="5"/>
        <v>0</v>
      </c>
    </row>
    <row r="85" spans="1:107" x14ac:dyDescent="0.2">
      <c r="A85">
        <f>ROW(Source!A51)</f>
        <v>51</v>
      </c>
      <c r="B85">
        <v>224801557</v>
      </c>
      <c r="C85">
        <v>224801874</v>
      </c>
      <c r="D85">
        <v>222927540</v>
      </c>
      <c r="E85">
        <v>1</v>
      </c>
      <c r="F85">
        <v>1</v>
      </c>
      <c r="G85">
        <v>1</v>
      </c>
      <c r="H85">
        <v>3</v>
      </c>
      <c r="I85" t="s">
        <v>428</v>
      </c>
      <c r="J85" t="s">
        <v>429</v>
      </c>
      <c r="K85" t="s">
        <v>430</v>
      </c>
      <c r="L85">
        <v>1302</v>
      </c>
      <c r="N85">
        <v>1003</v>
      </c>
      <c r="O85" t="s">
        <v>431</v>
      </c>
      <c r="P85" t="s">
        <v>431</v>
      </c>
      <c r="Q85">
        <v>10</v>
      </c>
      <c r="W85">
        <v>0</v>
      </c>
      <c r="X85">
        <v>581091037</v>
      </c>
      <c r="Y85">
        <v>0.09</v>
      </c>
      <c r="AA85">
        <v>396.9</v>
      </c>
      <c r="AB85">
        <v>0</v>
      </c>
      <c r="AC85">
        <v>0</v>
      </c>
      <c r="AD85">
        <v>0</v>
      </c>
      <c r="AE85">
        <v>50.24</v>
      </c>
      <c r="AF85">
        <v>0</v>
      </c>
      <c r="AG85">
        <v>0</v>
      </c>
      <c r="AH85">
        <v>0</v>
      </c>
      <c r="AI85">
        <v>7.9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2</v>
      </c>
      <c r="AT85">
        <v>0.09</v>
      </c>
      <c r="AU85" t="s">
        <v>2</v>
      </c>
      <c r="AV85">
        <v>0</v>
      </c>
      <c r="AW85">
        <v>2</v>
      </c>
      <c r="AX85">
        <v>224801890</v>
      </c>
      <c r="AY85">
        <v>1</v>
      </c>
      <c r="AZ85">
        <v>0</v>
      </c>
      <c r="BA85">
        <v>96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Y85*Source!I51</f>
        <v>0.56473200000000001</v>
      </c>
      <c r="CY85">
        <f t="shared" si="9"/>
        <v>396.9</v>
      </c>
      <c r="CZ85">
        <f t="shared" si="10"/>
        <v>50.24</v>
      </c>
      <c r="DA85">
        <f t="shared" si="11"/>
        <v>7.9</v>
      </c>
      <c r="DB85">
        <f t="shared" si="4"/>
        <v>4.5199999999999996</v>
      </c>
      <c r="DC85">
        <f t="shared" si="5"/>
        <v>0</v>
      </c>
    </row>
    <row r="86" spans="1:107" x14ac:dyDescent="0.2">
      <c r="A86">
        <f>ROW(Source!A51)</f>
        <v>51</v>
      </c>
      <c r="B86">
        <v>224801557</v>
      </c>
      <c r="C86">
        <v>224801874</v>
      </c>
      <c r="D86">
        <v>222931879</v>
      </c>
      <c r="E86">
        <v>1</v>
      </c>
      <c r="F86">
        <v>1</v>
      </c>
      <c r="G86">
        <v>1</v>
      </c>
      <c r="H86">
        <v>3</v>
      </c>
      <c r="I86" t="s">
        <v>432</v>
      </c>
      <c r="J86" t="s">
        <v>433</v>
      </c>
      <c r="K86" t="s">
        <v>434</v>
      </c>
      <c r="L86">
        <v>1339</v>
      </c>
      <c r="N86">
        <v>1007</v>
      </c>
      <c r="O86" t="s">
        <v>160</v>
      </c>
      <c r="P86" t="s">
        <v>160</v>
      </c>
      <c r="Q86">
        <v>1</v>
      </c>
      <c r="W86">
        <v>0</v>
      </c>
      <c r="X86">
        <v>1758287014</v>
      </c>
      <c r="Y86">
        <v>0.17</v>
      </c>
      <c r="AA86">
        <v>13430</v>
      </c>
      <c r="AB86">
        <v>0</v>
      </c>
      <c r="AC86">
        <v>0</v>
      </c>
      <c r="AD86">
        <v>0</v>
      </c>
      <c r="AE86">
        <v>1700</v>
      </c>
      <c r="AF86">
        <v>0</v>
      </c>
      <c r="AG86">
        <v>0</v>
      </c>
      <c r="AH86">
        <v>0</v>
      </c>
      <c r="AI86">
        <v>7.9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2</v>
      </c>
      <c r="AT86">
        <v>0.17</v>
      </c>
      <c r="AU86" t="s">
        <v>2</v>
      </c>
      <c r="AV86">
        <v>0</v>
      </c>
      <c r="AW86">
        <v>2</v>
      </c>
      <c r="AX86">
        <v>224801892</v>
      </c>
      <c r="AY86">
        <v>1</v>
      </c>
      <c r="AZ86">
        <v>0</v>
      </c>
      <c r="BA86">
        <v>98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Y86*Source!I51</f>
        <v>1.066716</v>
      </c>
      <c r="CY86">
        <f t="shared" si="9"/>
        <v>13430</v>
      </c>
      <c r="CZ86">
        <f t="shared" si="10"/>
        <v>1700</v>
      </c>
      <c r="DA86">
        <f t="shared" si="11"/>
        <v>7.9</v>
      </c>
      <c r="DB86">
        <f t="shared" si="4"/>
        <v>289</v>
      </c>
      <c r="DC86">
        <f t="shared" si="5"/>
        <v>0</v>
      </c>
    </row>
    <row r="87" spans="1:107" x14ac:dyDescent="0.2">
      <c r="A87">
        <f>ROW(Source!A89)</f>
        <v>89</v>
      </c>
      <c r="B87">
        <v>224801565</v>
      </c>
      <c r="C87">
        <v>224801994</v>
      </c>
      <c r="D87">
        <v>222896005</v>
      </c>
      <c r="E87">
        <v>70</v>
      </c>
      <c r="F87">
        <v>1</v>
      </c>
      <c r="G87">
        <v>1</v>
      </c>
      <c r="H87">
        <v>1</v>
      </c>
      <c r="I87" t="s">
        <v>435</v>
      </c>
      <c r="J87" t="s">
        <v>2</v>
      </c>
      <c r="K87" t="s">
        <v>436</v>
      </c>
      <c r="L87">
        <v>1191</v>
      </c>
      <c r="N87">
        <v>74472246</v>
      </c>
      <c r="O87" t="s">
        <v>343</v>
      </c>
      <c r="P87" t="s">
        <v>343</v>
      </c>
      <c r="Q87">
        <v>1</v>
      </c>
      <c r="W87">
        <v>0</v>
      </c>
      <c r="X87">
        <v>-1111239348</v>
      </c>
      <c r="Y87">
        <v>344.69980000000004</v>
      </c>
      <c r="AA87">
        <v>0</v>
      </c>
      <c r="AB87">
        <v>0</v>
      </c>
      <c r="AC87">
        <v>0</v>
      </c>
      <c r="AD87">
        <v>9.6199999999999992</v>
      </c>
      <c r="AE87">
        <v>0</v>
      </c>
      <c r="AF87">
        <v>0</v>
      </c>
      <c r="AG87">
        <v>0</v>
      </c>
      <c r="AH87">
        <v>9.6199999999999992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2</v>
      </c>
      <c r="AT87">
        <v>334.66</v>
      </c>
      <c r="AU87" t="s">
        <v>146</v>
      </c>
      <c r="AV87">
        <v>1</v>
      </c>
      <c r="AW87">
        <v>2</v>
      </c>
      <c r="AX87">
        <v>224801995</v>
      </c>
      <c r="AY87">
        <v>1</v>
      </c>
      <c r="AZ87">
        <v>0</v>
      </c>
      <c r="BA87">
        <v>99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Y87*Source!I89</f>
        <v>3029.9112420000001</v>
      </c>
      <c r="CY87">
        <f>AD87</f>
        <v>9.6199999999999992</v>
      </c>
      <c r="CZ87">
        <f>AH87</f>
        <v>9.6199999999999992</v>
      </c>
      <c r="DA87">
        <f>AL87</f>
        <v>1</v>
      </c>
      <c r="DB87">
        <f>ROUND((ROUND(AT87*CZ87,2)*ROUND(1.03,7)),2)</f>
        <v>3316.01</v>
      </c>
      <c r="DC87">
        <f>ROUND((ROUND(AT87*AG87,2)*ROUND(1.03,7)),2)</f>
        <v>0</v>
      </c>
    </row>
    <row r="88" spans="1:107" x14ac:dyDescent="0.2">
      <c r="A88">
        <f>ROW(Source!A89)</f>
        <v>89</v>
      </c>
      <c r="B88">
        <v>224801565</v>
      </c>
      <c r="C88">
        <v>224801994</v>
      </c>
      <c r="D88">
        <v>222896153</v>
      </c>
      <c r="E88">
        <v>70</v>
      </c>
      <c r="F88">
        <v>1</v>
      </c>
      <c r="G88">
        <v>1</v>
      </c>
      <c r="H88">
        <v>1</v>
      </c>
      <c r="I88" t="s">
        <v>344</v>
      </c>
      <c r="J88" t="s">
        <v>2</v>
      </c>
      <c r="K88" t="s">
        <v>345</v>
      </c>
      <c r="L88">
        <v>1191</v>
      </c>
      <c r="N88">
        <v>74472246</v>
      </c>
      <c r="O88" t="s">
        <v>343</v>
      </c>
      <c r="P88" t="s">
        <v>343</v>
      </c>
      <c r="Q88">
        <v>1</v>
      </c>
      <c r="W88">
        <v>0</v>
      </c>
      <c r="X88">
        <v>-1417349443</v>
      </c>
      <c r="Y88">
        <v>34.020000000000003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2</v>
      </c>
      <c r="AT88">
        <v>34.020000000000003</v>
      </c>
      <c r="AU88" t="s">
        <v>2</v>
      </c>
      <c r="AV88">
        <v>2</v>
      </c>
      <c r="AW88">
        <v>2</v>
      </c>
      <c r="AX88">
        <v>224801996</v>
      </c>
      <c r="AY88">
        <v>1</v>
      </c>
      <c r="AZ88">
        <v>0</v>
      </c>
      <c r="BA88">
        <v>100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Y88*Source!I89</f>
        <v>299.03579999999999</v>
      </c>
      <c r="CY88">
        <f>AD88</f>
        <v>0</v>
      </c>
      <c r="CZ88">
        <f>AH88</f>
        <v>0</v>
      </c>
      <c r="DA88">
        <f>AL88</f>
        <v>1</v>
      </c>
      <c r="DB88">
        <f>ROUND(ROUND(AT88*CZ88,2),2)</f>
        <v>0</v>
      </c>
      <c r="DC88">
        <f>ROUND(ROUND(AT88*AG88,2),2)</f>
        <v>0</v>
      </c>
    </row>
    <row r="89" spans="1:107" x14ac:dyDescent="0.2">
      <c r="A89">
        <f>ROW(Source!A89)</f>
        <v>89</v>
      </c>
      <c r="B89">
        <v>224801565</v>
      </c>
      <c r="C89">
        <v>224801994</v>
      </c>
      <c r="D89">
        <v>223058014</v>
      </c>
      <c r="E89">
        <v>1</v>
      </c>
      <c r="F89">
        <v>1</v>
      </c>
      <c r="G89">
        <v>1</v>
      </c>
      <c r="H89">
        <v>2</v>
      </c>
      <c r="I89" t="s">
        <v>437</v>
      </c>
      <c r="J89" t="s">
        <v>438</v>
      </c>
      <c r="K89" t="s">
        <v>439</v>
      </c>
      <c r="L89">
        <v>1367</v>
      </c>
      <c r="N89">
        <v>1011</v>
      </c>
      <c r="O89" t="s">
        <v>349</v>
      </c>
      <c r="P89" t="s">
        <v>349</v>
      </c>
      <c r="Q89">
        <v>1</v>
      </c>
      <c r="W89">
        <v>0</v>
      </c>
      <c r="X89">
        <v>-2012988411</v>
      </c>
      <c r="Y89">
        <v>34.020000000000003</v>
      </c>
      <c r="AA89">
        <v>0</v>
      </c>
      <c r="AB89">
        <v>29.46</v>
      </c>
      <c r="AC89">
        <v>11.6</v>
      </c>
      <c r="AD89">
        <v>0</v>
      </c>
      <c r="AE89">
        <v>0</v>
      </c>
      <c r="AF89">
        <v>29.46</v>
      </c>
      <c r="AG89">
        <v>11.6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2</v>
      </c>
      <c r="AT89">
        <v>34.020000000000003</v>
      </c>
      <c r="AU89" t="s">
        <v>2</v>
      </c>
      <c r="AV89">
        <v>0</v>
      </c>
      <c r="AW89">
        <v>2</v>
      </c>
      <c r="AX89">
        <v>224801997</v>
      </c>
      <c r="AY89">
        <v>1</v>
      </c>
      <c r="AZ89">
        <v>0</v>
      </c>
      <c r="BA89">
        <v>101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Y89*Source!I89</f>
        <v>299.03579999999999</v>
      </c>
      <c r="CY89">
        <f>AB89</f>
        <v>29.46</v>
      </c>
      <c r="CZ89">
        <f>AF89</f>
        <v>29.46</v>
      </c>
      <c r="DA89">
        <f>AJ89</f>
        <v>1</v>
      </c>
      <c r="DB89">
        <f>ROUND(ROUND(AT89*CZ89,2),2)</f>
        <v>1002.23</v>
      </c>
      <c r="DC89">
        <f>ROUND(ROUND(AT89*AG89,2),2)</f>
        <v>394.63</v>
      </c>
    </row>
    <row r="90" spans="1:107" x14ac:dyDescent="0.2">
      <c r="A90">
        <f>ROW(Source!A90)</f>
        <v>90</v>
      </c>
      <c r="B90">
        <v>224801557</v>
      </c>
      <c r="C90">
        <v>224801994</v>
      </c>
      <c r="D90">
        <v>222896005</v>
      </c>
      <c r="E90">
        <v>70</v>
      </c>
      <c r="F90">
        <v>1</v>
      </c>
      <c r="G90">
        <v>1</v>
      </c>
      <c r="H90">
        <v>1</v>
      </c>
      <c r="I90" t="s">
        <v>435</v>
      </c>
      <c r="J90" t="s">
        <v>2</v>
      </c>
      <c r="K90" t="s">
        <v>436</v>
      </c>
      <c r="L90">
        <v>1191</v>
      </c>
      <c r="N90">
        <v>74472246</v>
      </c>
      <c r="O90" t="s">
        <v>343</v>
      </c>
      <c r="P90" t="s">
        <v>343</v>
      </c>
      <c r="Q90">
        <v>1</v>
      </c>
      <c r="W90">
        <v>0</v>
      </c>
      <c r="X90">
        <v>-1111239348</v>
      </c>
      <c r="Y90">
        <v>344.69980000000004</v>
      </c>
      <c r="AA90">
        <v>0</v>
      </c>
      <c r="AB90">
        <v>0</v>
      </c>
      <c r="AC90">
        <v>0</v>
      </c>
      <c r="AD90">
        <v>573.16</v>
      </c>
      <c r="AE90">
        <v>0</v>
      </c>
      <c r="AF90">
        <v>0</v>
      </c>
      <c r="AG90">
        <v>0</v>
      </c>
      <c r="AH90">
        <v>9.6199999999999992</v>
      </c>
      <c r="AI90">
        <v>1</v>
      </c>
      <c r="AJ90">
        <v>1</v>
      </c>
      <c r="AK90">
        <v>1</v>
      </c>
      <c r="AL90">
        <v>59.58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</v>
      </c>
      <c r="AT90">
        <v>334.66</v>
      </c>
      <c r="AU90" t="s">
        <v>146</v>
      </c>
      <c r="AV90">
        <v>1</v>
      </c>
      <c r="AW90">
        <v>2</v>
      </c>
      <c r="AX90">
        <v>224801995</v>
      </c>
      <c r="AY90">
        <v>1</v>
      </c>
      <c r="AZ90">
        <v>0</v>
      </c>
      <c r="BA90">
        <v>108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Y90*Source!I90</f>
        <v>3029.9112420000001</v>
      </c>
      <c r="CY90">
        <f>AD90</f>
        <v>573.16</v>
      </c>
      <c r="CZ90">
        <f>AH90</f>
        <v>9.6199999999999992</v>
      </c>
      <c r="DA90">
        <f>AL90</f>
        <v>59.58</v>
      </c>
      <c r="DB90">
        <f>ROUND((ROUND(AT90*CZ90,2)*ROUND(1.03,7)),2)</f>
        <v>3316.01</v>
      </c>
      <c r="DC90">
        <f>ROUND((ROUND(AT90*AG90,2)*ROUND(1.03,7)),2)</f>
        <v>0</v>
      </c>
    </row>
    <row r="91" spans="1:107" x14ac:dyDescent="0.2">
      <c r="A91">
        <f>ROW(Source!A90)</f>
        <v>90</v>
      </c>
      <c r="B91">
        <v>224801557</v>
      </c>
      <c r="C91">
        <v>224801994</v>
      </c>
      <c r="D91">
        <v>222896153</v>
      </c>
      <c r="E91">
        <v>70</v>
      </c>
      <c r="F91">
        <v>1</v>
      </c>
      <c r="G91">
        <v>1</v>
      </c>
      <c r="H91">
        <v>1</v>
      </c>
      <c r="I91" t="s">
        <v>344</v>
      </c>
      <c r="J91" t="s">
        <v>2</v>
      </c>
      <c r="K91" t="s">
        <v>345</v>
      </c>
      <c r="L91">
        <v>1191</v>
      </c>
      <c r="N91">
        <v>74472246</v>
      </c>
      <c r="O91" t="s">
        <v>343</v>
      </c>
      <c r="P91" t="s">
        <v>343</v>
      </c>
      <c r="Q91">
        <v>1</v>
      </c>
      <c r="W91">
        <v>0</v>
      </c>
      <c r="X91">
        <v>-1417349443</v>
      </c>
      <c r="Y91">
        <v>34.020000000000003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59.58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2</v>
      </c>
      <c r="AT91">
        <v>34.020000000000003</v>
      </c>
      <c r="AU91" t="s">
        <v>2</v>
      </c>
      <c r="AV91">
        <v>2</v>
      </c>
      <c r="AW91">
        <v>2</v>
      </c>
      <c r="AX91">
        <v>224801996</v>
      </c>
      <c r="AY91">
        <v>1</v>
      </c>
      <c r="AZ91">
        <v>0</v>
      </c>
      <c r="BA91">
        <v>109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Y91*Source!I90</f>
        <v>299.03579999999999</v>
      </c>
      <c r="CY91">
        <f>AD91</f>
        <v>0</v>
      </c>
      <c r="CZ91">
        <f>AH91</f>
        <v>0</v>
      </c>
      <c r="DA91">
        <f>AL91</f>
        <v>1</v>
      </c>
      <c r="DB91">
        <f>ROUND(ROUND(AT91*CZ91,2),2)</f>
        <v>0</v>
      </c>
      <c r="DC91">
        <f>ROUND(ROUND(AT91*AG91,2),2)</f>
        <v>0</v>
      </c>
    </row>
    <row r="92" spans="1:107" x14ac:dyDescent="0.2">
      <c r="A92">
        <f>ROW(Source!A90)</f>
        <v>90</v>
      </c>
      <c r="B92">
        <v>224801557</v>
      </c>
      <c r="C92">
        <v>224801994</v>
      </c>
      <c r="D92">
        <v>223058014</v>
      </c>
      <c r="E92">
        <v>1</v>
      </c>
      <c r="F92">
        <v>1</v>
      </c>
      <c r="G92">
        <v>1</v>
      </c>
      <c r="H92">
        <v>2</v>
      </c>
      <c r="I92" t="s">
        <v>437</v>
      </c>
      <c r="J92" t="s">
        <v>438</v>
      </c>
      <c r="K92" t="s">
        <v>439</v>
      </c>
      <c r="L92">
        <v>1367</v>
      </c>
      <c r="N92">
        <v>1011</v>
      </c>
      <c r="O92" t="s">
        <v>349</v>
      </c>
      <c r="P92" t="s">
        <v>349</v>
      </c>
      <c r="Q92">
        <v>1</v>
      </c>
      <c r="W92">
        <v>0</v>
      </c>
      <c r="X92">
        <v>-2012988411</v>
      </c>
      <c r="Y92">
        <v>34.020000000000003</v>
      </c>
      <c r="AA92">
        <v>0</v>
      </c>
      <c r="AB92">
        <v>494.34</v>
      </c>
      <c r="AC92">
        <v>691.13</v>
      </c>
      <c r="AD92">
        <v>0</v>
      </c>
      <c r="AE92">
        <v>0</v>
      </c>
      <c r="AF92">
        <v>29.46</v>
      </c>
      <c r="AG92">
        <v>11.6</v>
      </c>
      <c r="AH92">
        <v>0</v>
      </c>
      <c r="AI92">
        <v>1</v>
      </c>
      <c r="AJ92">
        <v>16.78</v>
      </c>
      <c r="AK92">
        <v>59.58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2</v>
      </c>
      <c r="AT92">
        <v>34.020000000000003</v>
      </c>
      <c r="AU92" t="s">
        <v>2</v>
      </c>
      <c r="AV92">
        <v>0</v>
      </c>
      <c r="AW92">
        <v>2</v>
      </c>
      <c r="AX92">
        <v>224801997</v>
      </c>
      <c r="AY92">
        <v>1</v>
      </c>
      <c r="AZ92">
        <v>0</v>
      </c>
      <c r="BA92">
        <v>110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Y92*Source!I90</f>
        <v>299.03579999999999</v>
      </c>
      <c r="CY92">
        <f>AB92</f>
        <v>494.34</v>
      </c>
      <c r="CZ92">
        <f>AF92</f>
        <v>29.46</v>
      </c>
      <c r="DA92">
        <f>AJ92</f>
        <v>16.78</v>
      </c>
      <c r="DB92">
        <f>ROUND(ROUND(AT92*CZ92,2),2)</f>
        <v>1002.23</v>
      </c>
      <c r="DC92">
        <f>ROUND(ROUND(AT92*AG92,2),2)</f>
        <v>394.63</v>
      </c>
    </row>
    <row r="93" spans="1:107" x14ac:dyDescent="0.2">
      <c r="A93">
        <f>ROW(Source!A103)</f>
        <v>103</v>
      </c>
      <c r="B93">
        <v>224801565</v>
      </c>
      <c r="C93">
        <v>224802016</v>
      </c>
      <c r="D93">
        <v>222895991</v>
      </c>
      <c r="E93">
        <v>70</v>
      </c>
      <c r="F93">
        <v>1</v>
      </c>
      <c r="G93">
        <v>1</v>
      </c>
      <c r="H93">
        <v>1</v>
      </c>
      <c r="I93" t="s">
        <v>440</v>
      </c>
      <c r="J93" t="s">
        <v>2</v>
      </c>
      <c r="K93" t="s">
        <v>441</v>
      </c>
      <c r="L93">
        <v>1191</v>
      </c>
      <c r="N93">
        <v>74472246</v>
      </c>
      <c r="O93" t="s">
        <v>343</v>
      </c>
      <c r="P93" t="s">
        <v>343</v>
      </c>
      <c r="Q93">
        <v>1</v>
      </c>
      <c r="W93">
        <v>0</v>
      </c>
      <c r="X93">
        <v>-881424154</v>
      </c>
      <c r="Y93">
        <v>1.7825</v>
      </c>
      <c r="AA93">
        <v>0</v>
      </c>
      <c r="AB93">
        <v>0</v>
      </c>
      <c r="AC93">
        <v>0</v>
      </c>
      <c r="AD93">
        <v>9.2899999999999991</v>
      </c>
      <c r="AE93">
        <v>0</v>
      </c>
      <c r="AF93">
        <v>0</v>
      </c>
      <c r="AG93">
        <v>0</v>
      </c>
      <c r="AH93">
        <v>9.2899999999999991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2</v>
      </c>
      <c r="AT93">
        <v>1.55</v>
      </c>
      <c r="AU93" t="s">
        <v>45</v>
      </c>
      <c r="AV93">
        <v>1</v>
      </c>
      <c r="AW93">
        <v>2</v>
      </c>
      <c r="AX93">
        <v>224802017</v>
      </c>
      <c r="AY93">
        <v>1</v>
      </c>
      <c r="AZ93">
        <v>0</v>
      </c>
      <c r="BA93">
        <v>117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Y93*Source!I103</f>
        <v>575.39099999999996</v>
      </c>
      <c r="CY93">
        <f>AD93</f>
        <v>9.2899999999999991</v>
      </c>
      <c r="CZ93">
        <f>AH93</f>
        <v>9.2899999999999991</v>
      </c>
      <c r="DA93">
        <f>AL93</f>
        <v>1</v>
      </c>
      <c r="DB93">
        <f>ROUND((ROUND(AT93*CZ93,2)*ROUND(1.15,7)),2)</f>
        <v>16.559999999999999</v>
      </c>
      <c r="DC93">
        <f>ROUND((ROUND(AT93*AG93,2)*ROUND(1.15,7)),2)</f>
        <v>0</v>
      </c>
    </row>
    <row r="94" spans="1:107" x14ac:dyDescent="0.2">
      <c r="A94">
        <f>ROW(Source!A103)</f>
        <v>103</v>
      </c>
      <c r="B94">
        <v>224801565</v>
      </c>
      <c r="C94">
        <v>224802016</v>
      </c>
      <c r="D94">
        <v>222911197</v>
      </c>
      <c r="E94">
        <v>1</v>
      </c>
      <c r="F94">
        <v>1</v>
      </c>
      <c r="G94">
        <v>1</v>
      </c>
      <c r="H94">
        <v>3</v>
      </c>
      <c r="I94" t="s">
        <v>442</v>
      </c>
      <c r="J94" t="s">
        <v>443</v>
      </c>
      <c r="K94" t="s">
        <v>444</v>
      </c>
      <c r="L94">
        <v>1425</v>
      </c>
      <c r="N94">
        <v>74472246</v>
      </c>
      <c r="O94" t="s">
        <v>155</v>
      </c>
      <c r="P94" t="s">
        <v>155</v>
      </c>
      <c r="Q94">
        <v>1</v>
      </c>
      <c r="W94">
        <v>0</v>
      </c>
      <c r="X94">
        <v>-368230657</v>
      </c>
      <c r="Y94">
        <v>0.16</v>
      </c>
      <c r="AA94">
        <v>10</v>
      </c>
      <c r="AB94">
        <v>0</v>
      </c>
      <c r="AC94">
        <v>0</v>
      </c>
      <c r="AD94">
        <v>0</v>
      </c>
      <c r="AE94">
        <v>10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2</v>
      </c>
      <c r="AT94">
        <v>0.16</v>
      </c>
      <c r="AU94" t="s">
        <v>2</v>
      </c>
      <c r="AV94">
        <v>0</v>
      </c>
      <c r="AW94">
        <v>2</v>
      </c>
      <c r="AX94">
        <v>224802018</v>
      </c>
      <c r="AY94">
        <v>1</v>
      </c>
      <c r="AZ94">
        <v>0</v>
      </c>
      <c r="BA94">
        <v>118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Y94*Source!I103</f>
        <v>51.648000000000003</v>
      </c>
      <c r="CY94">
        <f>AA94</f>
        <v>10</v>
      </c>
      <c r="CZ94">
        <f>AE94</f>
        <v>10</v>
      </c>
      <c r="DA94">
        <f>AI94</f>
        <v>1</v>
      </c>
      <c r="DB94">
        <f>ROUND(ROUND(AT94*CZ94,2),2)</f>
        <v>1.6</v>
      </c>
      <c r="DC94">
        <f>ROUND(ROUND(AT94*AG94,2),2)</f>
        <v>0</v>
      </c>
    </row>
    <row r="95" spans="1:107" x14ac:dyDescent="0.2">
      <c r="A95">
        <f>ROW(Source!A103)</f>
        <v>103</v>
      </c>
      <c r="B95">
        <v>224801565</v>
      </c>
      <c r="C95">
        <v>224802016</v>
      </c>
      <c r="D95">
        <v>222926379</v>
      </c>
      <c r="E95">
        <v>1</v>
      </c>
      <c r="F95">
        <v>1</v>
      </c>
      <c r="G95">
        <v>1</v>
      </c>
      <c r="H95">
        <v>3</v>
      </c>
      <c r="I95" t="s">
        <v>445</v>
      </c>
      <c r="J95" t="s">
        <v>446</v>
      </c>
      <c r="K95" t="s">
        <v>447</v>
      </c>
      <c r="L95">
        <v>1301</v>
      </c>
      <c r="N95">
        <v>1003</v>
      </c>
      <c r="O95" t="s">
        <v>448</v>
      </c>
      <c r="P95" t="s">
        <v>448</v>
      </c>
      <c r="Q95">
        <v>1</v>
      </c>
      <c r="W95">
        <v>0</v>
      </c>
      <c r="X95">
        <v>101427865</v>
      </c>
      <c r="Y95">
        <v>2.1</v>
      </c>
      <c r="AA95">
        <v>31.05</v>
      </c>
      <c r="AB95">
        <v>0</v>
      </c>
      <c r="AC95">
        <v>0</v>
      </c>
      <c r="AD95">
        <v>0</v>
      </c>
      <c r="AE95">
        <v>31.05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2</v>
      </c>
      <c r="AT95">
        <v>2.1</v>
      </c>
      <c r="AU95" t="s">
        <v>2</v>
      </c>
      <c r="AV95">
        <v>0</v>
      </c>
      <c r="AW95">
        <v>2</v>
      </c>
      <c r="AX95">
        <v>224802019</v>
      </c>
      <c r="AY95">
        <v>1</v>
      </c>
      <c r="AZ95">
        <v>0</v>
      </c>
      <c r="BA95">
        <v>119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Y95*Source!I103</f>
        <v>677.88000000000011</v>
      </c>
      <c r="CY95">
        <f>AA95</f>
        <v>31.05</v>
      </c>
      <c r="CZ95">
        <f>AE95</f>
        <v>31.05</v>
      </c>
      <c r="DA95">
        <f>AI95</f>
        <v>1</v>
      </c>
      <c r="DB95">
        <f>ROUND(ROUND(AT95*CZ95,2),2)</f>
        <v>65.209999999999994</v>
      </c>
      <c r="DC95">
        <f>ROUND(ROUND(AT95*AG95,2),2)</f>
        <v>0</v>
      </c>
    </row>
    <row r="96" spans="1:107" x14ac:dyDescent="0.2">
      <c r="A96">
        <f>ROW(Source!A103)</f>
        <v>103</v>
      </c>
      <c r="B96">
        <v>224801565</v>
      </c>
      <c r="C96">
        <v>224802016</v>
      </c>
      <c r="D96">
        <v>222926381</v>
      </c>
      <c r="E96">
        <v>1</v>
      </c>
      <c r="F96">
        <v>1</v>
      </c>
      <c r="G96">
        <v>1</v>
      </c>
      <c r="H96">
        <v>3</v>
      </c>
      <c r="I96" t="s">
        <v>449</v>
      </c>
      <c r="J96" t="s">
        <v>450</v>
      </c>
      <c r="K96" t="s">
        <v>451</v>
      </c>
      <c r="L96">
        <v>1301</v>
      </c>
      <c r="N96">
        <v>1003</v>
      </c>
      <c r="O96" t="s">
        <v>448</v>
      </c>
      <c r="P96" t="s">
        <v>448</v>
      </c>
      <c r="Q96">
        <v>1</v>
      </c>
      <c r="W96">
        <v>0</v>
      </c>
      <c r="X96">
        <v>-1007028119</v>
      </c>
      <c r="Y96">
        <v>0.66</v>
      </c>
      <c r="AA96">
        <v>26.41</v>
      </c>
      <c r="AB96">
        <v>0</v>
      </c>
      <c r="AC96">
        <v>0</v>
      </c>
      <c r="AD96">
        <v>0</v>
      </c>
      <c r="AE96">
        <v>26.41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2</v>
      </c>
      <c r="AT96">
        <v>0.66</v>
      </c>
      <c r="AU96" t="s">
        <v>2</v>
      </c>
      <c r="AV96">
        <v>0</v>
      </c>
      <c r="AW96">
        <v>2</v>
      </c>
      <c r="AX96">
        <v>224802020</v>
      </c>
      <c r="AY96">
        <v>1</v>
      </c>
      <c r="AZ96">
        <v>0</v>
      </c>
      <c r="BA96">
        <v>120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Y96*Source!I103</f>
        <v>213.04800000000003</v>
      </c>
      <c r="CY96">
        <f>AA96</f>
        <v>26.41</v>
      </c>
      <c r="CZ96">
        <f>AE96</f>
        <v>26.41</v>
      </c>
      <c r="DA96">
        <f>AI96</f>
        <v>1</v>
      </c>
      <c r="DB96">
        <f>ROUND(ROUND(AT96*CZ96,2),2)</f>
        <v>17.43</v>
      </c>
      <c r="DC96">
        <f>ROUND(ROUND(AT96*AG96,2),2)</f>
        <v>0</v>
      </c>
    </row>
    <row r="97" spans="1:107" x14ac:dyDescent="0.2">
      <c r="A97">
        <f>ROW(Source!A103)</f>
        <v>103</v>
      </c>
      <c r="B97">
        <v>224801565</v>
      </c>
      <c r="C97">
        <v>224802016</v>
      </c>
      <c r="D97">
        <v>222926387</v>
      </c>
      <c r="E97">
        <v>1</v>
      </c>
      <c r="F97">
        <v>1</v>
      </c>
      <c r="G97">
        <v>1</v>
      </c>
      <c r="H97">
        <v>3</v>
      </c>
      <c r="I97" t="s">
        <v>452</v>
      </c>
      <c r="J97" t="s">
        <v>453</v>
      </c>
      <c r="K97" t="s">
        <v>454</v>
      </c>
      <c r="L97">
        <v>1301</v>
      </c>
      <c r="N97">
        <v>1003</v>
      </c>
      <c r="O97" t="s">
        <v>448</v>
      </c>
      <c r="P97" t="s">
        <v>448</v>
      </c>
      <c r="Q97">
        <v>1</v>
      </c>
      <c r="W97">
        <v>0</v>
      </c>
      <c r="X97">
        <v>-2017728512</v>
      </c>
      <c r="Y97">
        <v>2.1</v>
      </c>
      <c r="AA97">
        <v>21.05</v>
      </c>
      <c r="AB97">
        <v>0</v>
      </c>
      <c r="AC97">
        <v>0</v>
      </c>
      <c r="AD97">
        <v>0</v>
      </c>
      <c r="AE97">
        <v>21.05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2</v>
      </c>
      <c r="AT97">
        <v>2.1</v>
      </c>
      <c r="AU97" t="s">
        <v>2</v>
      </c>
      <c r="AV97">
        <v>0</v>
      </c>
      <c r="AW97">
        <v>2</v>
      </c>
      <c r="AX97">
        <v>224802021</v>
      </c>
      <c r="AY97">
        <v>1</v>
      </c>
      <c r="AZ97">
        <v>0</v>
      </c>
      <c r="BA97">
        <v>121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Y97*Source!I103</f>
        <v>677.88000000000011</v>
      </c>
      <c r="CY97">
        <f>AA97</f>
        <v>21.05</v>
      </c>
      <c r="CZ97">
        <f>AE97</f>
        <v>21.05</v>
      </c>
      <c r="DA97">
        <f>AI97</f>
        <v>1</v>
      </c>
      <c r="DB97">
        <f>ROUND(ROUND(AT97*CZ97,2),2)</f>
        <v>44.21</v>
      </c>
      <c r="DC97">
        <f>ROUND(ROUND(AT97*AG97,2),2)</f>
        <v>0</v>
      </c>
    </row>
    <row r="98" spans="1:107" x14ac:dyDescent="0.2">
      <c r="A98">
        <f>ROW(Source!A104)</f>
        <v>104</v>
      </c>
      <c r="B98">
        <v>224801557</v>
      </c>
      <c r="C98">
        <v>224802016</v>
      </c>
      <c r="D98">
        <v>222895991</v>
      </c>
      <c r="E98">
        <v>70</v>
      </c>
      <c r="F98">
        <v>1</v>
      </c>
      <c r="G98">
        <v>1</v>
      </c>
      <c r="H98">
        <v>1</v>
      </c>
      <c r="I98" t="s">
        <v>440</v>
      </c>
      <c r="J98" t="s">
        <v>2</v>
      </c>
      <c r="K98" t="s">
        <v>441</v>
      </c>
      <c r="L98">
        <v>1191</v>
      </c>
      <c r="N98">
        <v>74472246</v>
      </c>
      <c r="O98" t="s">
        <v>343</v>
      </c>
      <c r="P98" t="s">
        <v>343</v>
      </c>
      <c r="Q98">
        <v>1</v>
      </c>
      <c r="W98">
        <v>0</v>
      </c>
      <c r="X98">
        <v>-881424154</v>
      </c>
      <c r="Y98">
        <v>1.7825</v>
      </c>
      <c r="AA98">
        <v>0</v>
      </c>
      <c r="AB98">
        <v>0</v>
      </c>
      <c r="AC98">
        <v>0</v>
      </c>
      <c r="AD98">
        <v>553.5</v>
      </c>
      <c r="AE98">
        <v>0</v>
      </c>
      <c r="AF98">
        <v>0</v>
      </c>
      <c r="AG98">
        <v>0</v>
      </c>
      <c r="AH98">
        <v>9.2899999999999991</v>
      </c>
      <c r="AI98">
        <v>1</v>
      </c>
      <c r="AJ98">
        <v>1</v>
      </c>
      <c r="AK98">
        <v>1</v>
      </c>
      <c r="AL98">
        <v>59.58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2</v>
      </c>
      <c r="AT98">
        <v>1.55</v>
      </c>
      <c r="AU98" t="s">
        <v>45</v>
      </c>
      <c r="AV98">
        <v>1</v>
      </c>
      <c r="AW98">
        <v>2</v>
      </c>
      <c r="AX98">
        <v>224802017</v>
      </c>
      <c r="AY98">
        <v>1</v>
      </c>
      <c r="AZ98">
        <v>0</v>
      </c>
      <c r="BA98">
        <v>122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Y98*Source!I104</f>
        <v>575.39099999999996</v>
      </c>
      <c r="CY98">
        <f>AD98</f>
        <v>553.5</v>
      </c>
      <c r="CZ98">
        <f>AH98</f>
        <v>9.2899999999999991</v>
      </c>
      <c r="DA98">
        <f>AL98</f>
        <v>59.58</v>
      </c>
      <c r="DB98">
        <f>ROUND((ROUND(AT98*CZ98,2)*ROUND(1.15,7)),2)</f>
        <v>16.559999999999999</v>
      </c>
      <c r="DC98">
        <f>ROUND((ROUND(AT98*AG98,2)*ROUND(1.15,7)),2)</f>
        <v>0</v>
      </c>
    </row>
    <row r="99" spans="1:107" x14ac:dyDescent="0.2">
      <c r="A99">
        <f>ROW(Source!A104)</f>
        <v>104</v>
      </c>
      <c r="B99">
        <v>224801557</v>
      </c>
      <c r="C99">
        <v>224802016</v>
      </c>
      <c r="D99">
        <v>222911197</v>
      </c>
      <c r="E99">
        <v>1</v>
      </c>
      <c r="F99">
        <v>1</v>
      </c>
      <c r="G99">
        <v>1</v>
      </c>
      <c r="H99">
        <v>3</v>
      </c>
      <c r="I99" t="s">
        <v>442</v>
      </c>
      <c r="J99" t="s">
        <v>443</v>
      </c>
      <c r="K99" t="s">
        <v>444</v>
      </c>
      <c r="L99">
        <v>1425</v>
      </c>
      <c r="N99">
        <v>74472246</v>
      </c>
      <c r="O99" t="s">
        <v>155</v>
      </c>
      <c r="P99" t="s">
        <v>155</v>
      </c>
      <c r="Q99">
        <v>1</v>
      </c>
      <c r="W99">
        <v>0</v>
      </c>
      <c r="X99">
        <v>-368230657</v>
      </c>
      <c r="Y99">
        <v>0.16</v>
      </c>
      <c r="AA99">
        <v>79</v>
      </c>
      <c r="AB99">
        <v>0</v>
      </c>
      <c r="AC99">
        <v>0</v>
      </c>
      <c r="AD99">
        <v>0</v>
      </c>
      <c r="AE99">
        <v>10</v>
      </c>
      <c r="AF99">
        <v>0</v>
      </c>
      <c r="AG99">
        <v>0</v>
      </c>
      <c r="AH99">
        <v>0</v>
      </c>
      <c r="AI99">
        <v>7.9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2</v>
      </c>
      <c r="AT99">
        <v>0.16</v>
      </c>
      <c r="AU99" t="s">
        <v>2</v>
      </c>
      <c r="AV99">
        <v>0</v>
      </c>
      <c r="AW99">
        <v>2</v>
      </c>
      <c r="AX99">
        <v>224802018</v>
      </c>
      <c r="AY99">
        <v>1</v>
      </c>
      <c r="AZ99">
        <v>0</v>
      </c>
      <c r="BA99">
        <v>123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Y99*Source!I104</f>
        <v>51.648000000000003</v>
      </c>
      <c r="CY99">
        <f>AA99</f>
        <v>79</v>
      </c>
      <c r="CZ99">
        <f>AE99</f>
        <v>10</v>
      </c>
      <c r="DA99">
        <f>AI99</f>
        <v>7.9</v>
      </c>
      <c r="DB99">
        <f>ROUND(ROUND(AT99*CZ99,2),2)</f>
        <v>1.6</v>
      </c>
      <c r="DC99">
        <f>ROUND(ROUND(AT99*AG99,2),2)</f>
        <v>0</v>
      </c>
    </row>
    <row r="100" spans="1:107" x14ac:dyDescent="0.2">
      <c r="A100">
        <f>ROW(Source!A104)</f>
        <v>104</v>
      </c>
      <c r="B100">
        <v>224801557</v>
      </c>
      <c r="C100">
        <v>224802016</v>
      </c>
      <c r="D100">
        <v>222926379</v>
      </c>
      <c r="E100">
        <v>1</v>
      </c>
      <c r="F100">
        <v>1</v>
      </c>
      <c r="G100">
        <v>1</v>
      </c>
      <c r="H100">
        <v>3</v>
      </c>
      <c r="I100" t="s">
        <v>445</v>
      </c>
      <c r="J100" t="s">
        <v>446</v>
      </c>
      <c r="K100" t="s">
        <v>447</v>
      </c>
      <c r="L100">
        <v>1301</v>
      </c>
      <c r="N100">
        <v>1003</v>
      </c>
      <c r="O100" t="s">
        <v>448</v>
      </c>
      <c r="P100" t="s">
        <v>448</v>
      </c>
      <c r="Q100">
        <v>1</v>
      </c>
      <c r="W100">
        <v>0</v>
      </c>
      <c r="X100">
        <v>101427865</v>
      </c>
      <c r="Y100">
        <v>2.1</v>
      </c>
      <c r="AA100">
        <v>245.3</v>
      </c>
      <c r="AB100">
        <v>0</v>
      </c>
      <c r="AC100">
        <v>0</v>
      </c>
      <c r="AD100">
        <v>0</v>
      </c>
      <c r="AE100">
        <v>31.05</v>
      </c>
      <c r="AF100">
        <v>0</v>
      </c>
      <c r="AG100">
        <v>0</v>
      </c>
      <c r="AH100">
        <v>0</v>
      </c>
      <c r="AI100">
        <v>7.9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2</v>
      </c>
      <c r="AT100">
        <v>2.1</v>
      </c>
      <c r="AU100" t="s">
        <v>2</v>
      </c>
      <c r="AV100">
        <v>0</v>
      </c>
      <c r="AW100">
        <v>2</v>
      </c>
      <c r="AX100">
        <v>224802019</v>
      </c>
      <c r="AY100">
        <v>1</v>
      </c>
      <c r="AZ100">
        <v>0</v>
      </c>
      <c r="BA100">
        <v>124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Y100*Source!I104</f>
        <v>677.88000000000011</v>
      </c>
      <c r="CY100">
        <f>AA100</f>
        <v>245.3</v>
      </c>
      <c r="CZ100">
        <f>AE100</f>
        <v>31.05</v>
      </c>
      <c r="DA100">
        <f>AI100</f>
        <v>7.9</v>
      </c>
      <c r="DB100">
        <f>ROUND(ROUND(AT100*CZ100,2),2)</f>
        <v>65.209999999999994</v>
      </c>
      <c r="DC100">
        <f>ROUND(ROUND(AT100*AG100,2),2)</f>
        <v>0</v>
      </c>
    </row>
    <row r="101" spans="1:107" x14ac:dyDescent="0.2">
      <c r="A101">
        <f>ROW(Source!A104)</f>
        <v>104</v>
      </c>
      <c r="B101">
        <v>224801557</v>
      </c>
      <c r="C101">
        <v>224802016</v>
      </c>
      <c r="D101">
        <v>222926381</v>
      </c>
      <c r="E101">
        <v>1</v>
      </c>
      <c r="F101">
        <v>1</v>
      </c>
      <c r="G101">
        <v>1</v>
      </c>
      <c r="H101">
        <v>3</v>
      </c>
      <c r="I101" t="s">
        <v>449</v>
      </c>
      <c r="J101" t="s">
        <v>450</v>
      </c>
      <c r="K101" t="s">
        <v>451</v>
      </c>
      <c r="L101">
        <v>1301</v>
      </c>
      <c r="N101">
        <v>1003</v>
      </c>
      <c r="O101" t="s">
        <v>448</v>
      </c>
      <c r="P101" t="s">
        <v>448</v>
      </c>
      <c r="Q101">
        <v>1</v>
      </c>
      <c r="W101">
        <v>0</v>
      </c>
      <c r="X101">
        <v>-1007028119</v>
      </c>
      <c r="Y101">
        <v>0.66</v>
      </c>
      <c r="AA101">
        <v>208.64</v>
      </c>
      <c r="AB101">
        <v>0</v>
      </c>
      <c r="AC101">
        <v>0</v>
      </c>
      <c r="AD101">
        <v>0</v>
      </c>
      <c r="AE101">
        <v>26.41</v>
      </c>
      <c r="AF101">
        <v>0</v>
      </c>
      <c r="AG101">
        <v>0</v>
      </c>
      <c r="AH101">
        <v>0</v>
      </c>
      <c r="AI101">
        <v>7.9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2</v>
      </c>
      <c r="AT101">
        <v>0.66</v>
      </c>
      <c r="AU101" t="s">
        <v>2</v>
      </c>
      <c r="AV101">
        <v>0</v>
      </c>
      <c r="AW101">
        <v>2</v>
      </c>
      <c r="AX101">
        <v>224802020</v>
      </c>
      <c r="AY101">
        <v>1</v>
      </c>
      <c r="AZ101">
        <v>0</v>
      </c>
      <c r="BA101">
        <v>125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Y101*Source!I104</f>
        <v>213.04800000000003</v>
      </c>
      <c r="CY101">
        <f>AA101</f>
        <v>208.64</v>
      </c>
      <c r="CZ101">
        <f>AE101</f>
        <v>26.41</v>
      </c>
      <c r="DA101">
        <f>AI101</f>
        <v>7.9</v>
      </c>
      <c r="DB101">
        <f>ROUND(ROUND(AT101*CZ101,2),2)</f>
        <v>17.43</v>
      </c>
      <c r="DC101">
        <f>ROUND(ROUND(AT101*AG101,2),2)</f>
        <v>0</v>
      </c>
    </row>
    <row r="102" spans="1:107" x14ac:dyDescent="0.2">
      <c r="A102">
        <f>ROW(Source!A104)</f>
        <v>104</v>
      </c>
      <c r="B102">
        <v>224801557</v>
      </c>
      <c r="C102">
        <v>224802016</v>
      </c>
      <c r="D102">
        <v>222926387</v>
      </c>
      <c r="E102">
        <v>1</v>
      </c>
      <c r="F102">
        <v>1</v>
      </c>
      <c r="G102">
        <v>1</v>
      </c>
      <c r="H102">
        <v>3</v>
      </c>
      <c r="I102" t="s">
        <v>452</v>
      </c>
      <c r="J102" t="s">
        <v>453</v>
      </c>
      <c r="K102" t="s">
        <v>454</v>
      </c>
      <c r="L102">
        <v>1301</v>
      </c>
      <c r="N102">
        <v>1003</v>
      </c>
      <c r="O102" t="s">
        <v>448</v>
      </c>
      <c r="P102" t="s">
        <v>448</v>
      </c>
      <c r="Q102">
        <v>1</v>
      </c>
      <c r="W102">
        <v>0</v>
      </c>
      <c r="X102">
        <v>-2017728512</v>
      </c>
      <c r="Y102">
        <v>2.1</v>
      </c>
      <c r="AA102">
        <v>166.3</v>
      </c>
      <c r="AB102">
        <v>0</v>
      </c>
      <c r="AC102">
        <v>0</v>
      </c>
      <c r="AD102">
        <v>0</v>
      </c>
      <c r="AE102">
        <v>21.05</v>
      </c>
      <c r="AF102">
        <v>0</v>
      </c>
      <c r="AG102">
        <v>0</v>
      </c>
      <c r="AH102">
        <v>0</v>
      </c>
      <c r="AI102">
        <v>7.9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2</v>
      </c>
      <c r="AT102">
        <v>2.1</v>
      </c>
      <c r="AU102" t="s">
        <v>2</v>
      </c>
      <c r="AV102">
        <v>0</v>
      </c>
      <c r="AW102">
        <v>2</v>
      </c>
      <c r="AX102">
        <v>224802021</v>
      </c>
      <c r="AY102">
        <v>1</v>
      </c>
      <c r="AZ102">
        <v>0</v>
      </c>
      <c r="BA102">
        <v>126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Y102*Source!I104</f>
        <v>677.88000000000011</v>
      </c>
      <c r="CY102">
        <f>AA102</f>
        <v>166.3</v>
      </c>
      <c r="CZ102">
        <f>AE102</f>
        <v>21.05</v>
      </c>
      <c r="DA102">
        <f>AI102</f>
        <v>7.9</v>
      </c>
      <c r="DB102">
        <f>ROUND(ROUND(AT102*CZ102,2),2)</f>
        <v>44.21</v>
      </c>
      <c r="DC102">
        <f>ROUND(ROUND(AT102*AG102,2),2)</f>
        <v>0</v>
      </c>
    </row>
    <row r="103" spans="1:107" x14ac:dyDescent="0.2">
      <c r="A103">
        <f>ROW(Source!A105)</f>
        <v>105</v>
      </c>
      <c r="B103">
        <v>224801565</v>
      </c>
      <c r="C103">
        <v>224802022</v>
      </c>
      <c r="D103">
        <v>222895965</v>
      </c>
      <c r="E103">
        <v>70</v>
      </c>
      <c r="F103">
        <v>1</v>
      </c>
      <c r="G103">
        <v>1</v>
      </c>
      <c r="H103">
        <v>1</v>
      </c>
      <c r="I103" t="s">
        <v>455</v>
      </c>
      <c r="J103" t="s">
        <v>2</v>
      </c>
      <c r="K103" t="s">
        <v>456</v>
      </c>
      <c r="L103">
        <v>1191</v>
      </c>
      <c r="N103">
        <v>74472246</v>
      </c>
      <c r="O103" t="s">
        <v>343</v>
      </c>
      <c r="P103" t="s">
        <v>343</v>
      </c>
      <c r="Q103">
        <v>1</v>
      </c>
      <c r="W103">
        <v>0</v>
      </c>
      <c r="X103">
        <v>-983457869</v>
      </c>
      <c r="Y103">
        <v>50.024999999999999</v>
      </c>
      <c r="AA103">
        <v>0</v>
      </c>
      <c r="AB103">
        <v>0</v>
      </c>
      <c r="AC103">
        <v>0</v>
      </c>
      <c r="AD103">
        <v>8.64</v>
      </c>
      <c r="AE103">
        <v>0</v>
      </c>
      <c r="AF103">
        <v>0</v>
      </c>
      <c r="AG103">
        <v>0</v>
      </c>
      <c r="AH103">
        <v>8.64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2</v>
      </c>
      <c r="AT103">
        <v>43.5</v>
      </c>
      <c r="AU103" t="s">
        <v>45</v>
      </c>
      <c r="AV103">
        <v>1</v>
      </c>
      <c r="AW103">
        <v>2</v>
      </c>
      <c r="AX103">
        <v>224802023</v>
      </c>
      <c r="AY103">
        <v>1</v>
      </c>
      <c r="AZ103">
        <v>0</v>
      </c>
      <c r="BA103">
        <v>127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Y103*Source!I105</f>
        <v>300.14999999999998</v>
      </c>
      <c r="CY103">
        <f>AD103</f>
        <v>8.64</v>
      </c>
      <c r="CZ103">
        <f>AH103</f>
        <v>8.64</v>
      </c>
      <c r="DA103">
        <f>AL103</f>
        <v>1</v>
      </c>
      <c r="DB103">
        <f>ROUND((ROUND(AT103*CZ103,2)*ROUND(1.15,7)),2)</f>
        <v>432.22</v>
      </c>
      <c r="DC103">
        <f>ROUND((ROUND(AT103*AG103,2)*ROUND(1.15,7)),2)</f>
        <v>0</v>
      </c>
    </row>
    <row r="104" spans="1:107" x14ac:dyDescent="0.2">
      <c r="A104">
        <f>ROW(Source!A105)</f>
        <v>105</v>
      </c>
      <c r="B104">
        <v>224801565</v>
      </c>
      <c r="C104">
        <v>224802022</v>
      </c>
      <c r="D104">
        <v>222896153</v>
      </c>
      <c r="E104">
        <v>70</v>
      </c>
      <c r="F104">
        <v>1</v>
      </c>
      <c r="G104">
        <v>1</v>
      </c>
      <c r="H104">
        <v>1</v>
      </c>
      <c r="I104" t="s">
        <v>344</v>
      </c>
      <c r="J104" t="s">
        <v>2</v>
      </c>
      <c r="K104" t="s">
        <v>345</v>
      </c>
      <c r="L104">
        <v>1191</v>
      </c>
      <c r="N104">
        <v>74472246</v>
      </c>
      <c r="O104" t="s">
        <v>343</v>
      </c>
      <c r="P104" t="s">
        <v>343</v>
      </c>
      <c r="Q104">
        <v>1</v>
      </c>
      <c r="W104">
        <v>0</v>
      </c>
      <c r="X104">
        <v>-1417349443</v>
      </c>
      <c r="Y104">
        <v>8.0500000000000002E-2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2</v>
      </c>
      <c r="AT104">
        <v>7.0000000000000007E-2</v>
      </c>
      <c r="AU104" t="s">
        <v>45</v>
      </c>
      <c r="AV104">
        <v>2</v>
      </c>
      <c r="AW104">
        <v>2</v>
      </c>
      <c r="AX104">
        <v>224802024</v>
      </c>
      <c r="AY104">
        <v>1</v>
      </c>
      <c r="AZ104">
        <v>0</v>
      </c>
      <c r="BA104">
        <v>128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Y104*Source!I105</f>
        <v>0.48299999999999998</v>
      </c>
      <c r="CY104">
        <f>AD104</f>
        <v>0</v>
      </c>
      <c r="CZ104">
        <f>AH104</f>
        <v>0</v>
      </c>
      <c r="DA104">
        <f>AL104</f>
        <v>1</v>
      </c>
      <c r="DB104">
        <f>ROUND((ROUND(AT104*CZ104,2)*ROUND(1.15,7)),2)</f>
        <v>0</v>
      </c>
      <c r="DC104">
        <f>ROUND((ROUND(AT104*AG104,2)*ROUND(1.15,7)),2)</f>
        <v>0</v>
      </c>
    </row>
    <row r="105" spans="1:107" x14ac:dyDescent="0.2">
      <c r="A105">
        <f>ROW(Source!A105)</f>
        <v>105</v>
      </c>
      <c r="B105">
        <v>224801565</v>
      </c>
      <c r="C105">
        <v>224802022</v>
      </c>
      <c r="D105">
        <v>223058751</v>
      </c>
      <c r="E105">
        <v>1</v>
      </c>
      <c r="F105">
        <v>1</v>
      </c>
      <c r="G105">
        <v>1</v>
      </c>
      <c r="H105">
        <v>2</v>
      </c>
      <c r="I105" t="s">
        <v>350</v>
      </c>
      <c r="J105" t="s">
        <v>351</v>
      </c>
      <c r="K105" t="s">
        <v>352</v>
      </c>
      <c r="L105">
        <v>1367</v>
      </c>
      <c r="N105">
        <v>1011</v>
      </c>
      <c r="O105" t="s">
        <v>349</v>
      </c>
      <c r="P105" t="s">
        <v>349</v>
      </c>
      <c r="Q105">
        <v>1</v>
      </c>
      <c r="W105">
        <v>0</v>
      </c>
      <c r="X105">
        <v>509054691</v>
      </c>
      <c r="Y105">
        <v>8.0500000000000002E-2</v>
      </c>
      <c r="AA105">
        <v>0</v>
      </c>
      <c r="AB105">
        <v>65.709999999999994</v>
      </c>
      <c r="AC105">
        <v>11.6</v>
      </c>
      <c r="AD105">
        <v>0</v>
      </c>
      <c r="AE105">
        <v>0</v>
      </c>
      <c r="AF105">
        <v>65.709999999999994</v>
      </c>
      <c r="AG105">
        <v>11.6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2</v>
      </c>
      <c r="AT105">
        <v>7.0000000000000007E-2</v>
      </c>
      <c r="AU105" t="s">
        <v>45</v>
      </c>
      <c r="AV105">
        <v>0</v>
      </c>
      <c r="AW105">
        <v>2</v>
      </c>
      <c r="AX105">
        <v>224802025</v>
      </c>
      <c r="AY105">
        <v>1</v>
      </c>
      <c r="AZ105">
        <v>0</v>
      </c>
      <c r="BA105">
        <v>129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Y105*Source!I105</f>
        <v>0.48299999999999998</v>
      </c>
      <c r="CY105">
        <f>AB105</f>
        <v>65.709999999999994</v>
      </c>
      <c r="CZ105">
        <f>AF105</f>
        <v>65.709999999999994</v>
      </c>
      <c r="DA105">
        <f>AJ105</f>
        <v>1</v>
      </c>
      <c r="DB105">
        <f>ROUND((ROUND(AT105*CZ105,2)*ROUND(1.15,7)),2)</f>
        <v>5.29</v>
      </c>
      <c r="DC105">
        <f>ROUND((ROUND(AT105*AG105,2)*ROUND(1.15,7)),2)</f>
        <v>0.93</v>
      </c>
    </row>
    <row r="106" spans="1:107" x14ac:dyDescent="0.2">
      <c r="A106">
        <f>ROW(Source!A105)</f>
        <v>105</v>
      </c>
      <c r="B106">
        <v>224801565</v>
      </c>
      <c r="C106">
        <v>224802022</v>
      </c>
      <c r="D106">
        <v>222911287</v>
      </c>
      <c r="E106">
        <v>1</v>
      </c>
      <c r="F106">
        <v>1</v>
      </c>
      <c r="G106">
        <v>1</v>
      </c>
      <c r="H106">
        <v>3</v>
      </c>
      <c r="I106" t="s">
        <v>457</v>
      </c>
      <c r="J106" t="s">
        <v>458</v>
      </c>
      <c r="K106" t="s">
        <v>459</v>
      </c>
      <c r="L106">
        <v>1339</v>
      </c>
      <c r="N106">
        <v>1007</v>
      </c>
      <c r="O106" t="s">
        <v>160</v>
      </c>
      <c r="P106" t="s">
        <v>160</v>
      </c>
      <c r="Q106">
        <v>1</v>
      </c>
      <c r="W106">
        <v>0</v>
      </c>
      <c r="X106">
        <v>793530824</v>
      </c>
      <c r="Y106">
        <v>8.9999999999999993E-3</v>
      </c>
      <c r="AA106">
        <v>1100</v>
      </c>
      <c r="AB106">
        <v>0</v>
      </c>
      <c r="AC106">
        <v>0</v>
      </c>
      <c r="AD106">
        <v>0</v>
      </c>
      <c r="AE106">
        <v>1100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2</v>
      </c>
      <c r="AT106">
        <v>8.9999999999999993E-3</v>
      </c>
      <c r="AU106" t="s">
        <v>2</v>
      </c>
      <c r="AV106">
        <v>0</v>
      </c>
      <c r="AW106">
        <v>2</v>
      </c>
      <c r="AX106">
        <v>224802026</v>
      </c>
      <c r="AY106">
        <v>1</v>
      </c>
      <c r="AZ106">
        <v>0</v>
      </c>
      <c r="BA106">
        <v>130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Y106*Source!I105</f>
        <v>5.3999999999999992E-2</v>
      </c>
      <c r="CY106">
        <f>AA106</f>
        <v>1100</v>
      </c>
      <c r="CZ106">
        <f>AE106</f>
        <v>1100</v>
      </c>
      <c r="DA106">
        <f>AI106</f>
        <v>1</v>
      </c>
      <c r="DB106">
        <f>ROUND(ROUND(AT106*CZ106,2),2)</f>
        <v>9.9</v>
      </c>
      <c r="DC106">
        <f>ROUND(ROUND(AT106*AG106,2),2)</f>
        <v>0</v>
      </c>
    </row>
    <row r="107" spans="1:107" x14ac:dyDescent="0.2">
      <c r="A107">
        <f>ROW(Source!A105)</f>
        <v>105</v>
      </c>
      <c r="B107">
        <v>224801565</v>
      </c>
      <c r="C107">
        <v>224802022</v>
      </c>
      <c r="D107">
        <v>222911289</v>
      </c>
      <c r="E107">
        <v>1</v>
      </c>
      <c r="F107">
        <v>1</v>
      </c>
      <c r="G107">
        <v>1</v>
      </c>
      <c r="H107">
        <v>3</v>
      </c>
      <c r="I107" t="s">
        <v>460</v>
      </c>
      <c r="J107" t="s">
        <v>461</v>
      </c>
      <c r="K107" t="s">
        <v>462</v>
      </c>
      <c r="L107">
        <v>1348</v>
      </c>
      <c r="N107">
        <v>1009</v>
      </c>
      <c r="O107" t="s">
        <v>53</v>
      </c>
      <c r="P107" t="s">
        <v>53</v>
      </c>
      <c r="Q107">
        <v>1000</v>
      </c>
      <c r="W107">
        <v>0</v>
      </c>
      <c r="X107">
        <v>-322404577</v>
      </c>
      <c r="Y107">
        <v>3.5000000000000003E-2</v>
      </c>
      <c r="AA107">
        <v>6102</v>
      </c>
      <c r="AB107">
        <v>0</v>
      </c>
      <c r="AC107">
        <v>0</v>
      </c>
      <c r="AD107">
        <v>0</v>
      </c>
      <c r="AE107">
        <v>6102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2</v>
      </c>
      <c r="AT107">
        <v>3.5000000000000003E-2</v>
      </c>
      <c r="AU107" t="s">
        <v>2</v>
      </c>
      <c r="AV107">
        <v>0</v>
      </c>
      <c r="AW107">
        <v>2</v>
      </c>
      <c r="AX107">
        <v>224802027</v>
      </c>
      <c r="AY107">
        <v>1</v>
      </c>
      <c r="AZ107">
        <v>0</v>
      </c>
      <c r="BA107">
        <v>131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Y107*Source!I105</f>
        <v>0.21000000000000002</v>
      </c>
      <c r="CY107">
        <f>AA107</f>
        <v>6102</v>
      </c>
      <c r="CZ107">
        <f>AE107</f>
        <v>6102</v>
      </c>
      <c r="DA107">
        <f>AI107</f>
        <v>1</v>
      </c>
      <c r="DB107">
        <f>ROUND(ROUND(AT107*CZ107,2),2)</f>
        <v>213.57</v>
      </c>
      <c r="DC107">
        <f>ROUND(ROUND(AT107*AG107,2),2)</f>
        <v>0</v>
      </c>
    </row>
    <row r="108" spans="1:107" x14ac:dyDescent="0.2">
      <c r="A108">
        <f>ROW(Source!A105)</f>
        <v>105</v>
      </c>
      <c r="B108">
        <v>224801565</v>
      </c>
      <c r="C108">
        <v>224802022</v>
      </c>
      <c r="D108">
        <v>222933267</v>
      </c>
      <c r="E108">
        <v>1</v>
      </c>
      <c r="F108">
        <v>1</v>
      </c>
      <c r="G108">
        <v>1</v>
      </c>
      <c r="H108">
        <v>3</v>
      </c>
      <c r="I108" t="s">
        <v>463</v>
      </c>
      <c r="J108" t="s">
        <v>464</v>
      </c>
      <c r="K108" t="s">
        <v>465</v>
      </c>
      <c r="L108">
        <v>1327</v>
      </c>
      <c r="N108">
        <v>1005</v>
      </c>
      <c r="O108" t="s">
        <v>67</v>
      </c>
      <c r="P108" t="s">
        <v>67</v>
      </c>
      <c r="Q108">
        <v>1</v>
      </c>
      <c r="W108">
        <v>0</v>
      </c>
      <c r="X108">
        <v>-1971970762</v>
      </c>
      <c r="Y108">
        <v>3.4</v>
      </c>
      <c r="AA108">
        <v>35.22</v>
      </c>
      <c r="AB108">
        <v>0</v>
      </c>
      <c r="AC108">
        <v>0</v>
      </c>
      <c r="AD108">
        <v>0</v>
      </c>
      <c r="AE108">
        <v>35.22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2</v>
      </c>
      <c r="AT108">
        <v>3.4</v>
      </c>
      <c r="AU108" t="s">
        <v>2</v>
      </c>
      <c r="AV108">
        <v>0</v>
      </c>
      <c r="AW108">
        <v>2</v>
      </c>
      <c r="AX108">
        <v>224802028</v>
      </c>
      <c r="AY108">
        <v>1</v>
      </c>
      <c r="AZ108">
        <v>0</v>
      </c>
      <c r="BA108">
        <v>132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Y108*Source!I105</f>
        <v>20.399999999999999</v>
      </c>
      <c r="CY108">
        <f>AA108</f>
        <v>35.22</v>
      </c>
      <c r="CZ108">
        <f>AE108</f>
        <v>35.22</v>
      </c>
      <c r="DA108">
        <f>AI108</f>
        <v>1</v>
      </c>
      <c r="DB108">
        <f>ROUND(ROUND(AT108*CZ108,2),2)</f>
        <v>119.75</v>
      </c>
      <c r="DC108">
        <f>ROUND(ROUND(AT108*AG108,2),2)</f>
        <v>0</v>
      </c>
    </row>
    <row r="109" spans="1:107" x14ac:dyDescent="0.2">
      <c r="A109">
        <f>ROW(Source!A106)</f>
        <v>106</v>
      </c>
      <c r="B109">
        <v>224801557</v>
      </c>
      <c r="C109">
        <v>224802022</v>
      </c>
      <c r="D109">
        <v>222895965</v>
      </c>
      <c r="E109">
        <v>70</v>
      </c>
      <c r="F109">
        <v>1</v>
      </c>
      <c r="G109">
        <v>1</v>
      </c>
      <c r="H109">
        <v>1</v>
      </c>
      <c r="I109" t="s">
        <v>455</v>
      </c>
      <c r="J109" t="s">
        <v>2</v>
      </c>
      <c r="K109" t="s">
        <v>456</v>
      </c>
      <c r="L109">
        <v>1191</v>
      </c>
      <c r="N109">
        <v>74472246</v>
      </c>
      <c r="O109" t="s">
        <v>343</v>
      </c>
      <c r="P109" t="s">
        <v>343</v>
      </c>
      <c r="Q109">
        <v>1</v>
      </c>
      <c r="W109">
        <v>0</v>
      </c>
      <c r="X109">
        <v>-983457869</v>
      </c>
      <c r="Y109">
        <v>50.024999999999999</v>
      </c>
      <c r="AA109">
        <v>0</v>
      </c>
      <c r="AB109">
        <v>0</v>
      </c>
      <c r="AC109">
        <v>0</v>
      </c>
      <c r="AD109">
        <v>514.77</v>
      </c>
      <c r="AE109">
        <v>0</v>
      </c>
      <c r="AF109">
        <v>0</v>
      </c>
      <c r="AG109">
        <v>0</v>
      </c>
      <c r="AH109">
        <v>8.64</v>
      </c>
      <c r="AI109">
        <v>1</v>
      </c>
      <c r="AJ109">
        <v>1</v>
      </c>
      <c r="AK109">
        <v>1</v>
      </c>
      <c r="AL109">
        <v>59.58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2</v>
      </c>
      <c r="AT109">
        <v>43.5</v>
      </c>
      <c r="AU109" t="s">
        <v>45</v>
      </c>
      <c r="AV109">
        <v>1</v>
      </c>
      <c r="AW109">
        <v>2</v>
      </c>
      <c r="AX109">
        <v>224802023</v>
      </c>
      <c r="AY109">
        <v>1</v>
      </c>
      <c r="AZ109">
        <v>0</v>
      </c>
      <c r="BA109">
        <v>133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Y109*Source!I106</f>
        <v>300.14999999999998</v>
      </c>
      <c r="CY109">
        <f>AD109</f>
        <v>514.77</v>
      </c>
      <c r="CZ109">
        <f>AH109</f>
        <v>8.64</v>
      </c>
      <c r="DA109">
        <f>AL109</f>
        <v>59.58</v>
      </c>
      <c r="DB109">
        <f>ROUND((ROUND(AT109*CZ109,2)*ROUND(1.15,7)),2)</f>
        <v>432.22</v>
      </c>
      <c r="DC109">
        <f>ROUND((ROUND(AT109*AG109,2)*ROUND(1.15,7)),2)</f>
        <v>0</v>
      </c>
    </row>
    <row r="110" spans="1:107" x14ac:dyDescent="0.2">
      <c r="A110">
        <f>ROW(Source!A106)</f>
        <v>106</v>
      </c>
      <c r="B110">
        <v>224801557</v>
      </c>
      <c r="C110">
        <v>224802022</v>
      </c>
      <c r="D110">
        <v>222896153</v>
      </c>
      <c r="E110">
        <v>70</v>
      </c>
      <c r="F110">
        <v>1</v>
      </c>
      <c r="G110">
        <v>1</v>
      </c>
      <c r="H110">
        <v>1</v>
      </c>
      <c r="I110" t="s">
        <v>344</v>
      </c>
      <c r="J110" t="s">
        <v>2</v>
      </c>
      <c r="K110" t="s">
        <v>345</v>
      </c>
      <c r="L110">
        <v>1191</v>
      </c>
      <c r="N110">
        <v>74472246</v>
      </c>
      <c r="O110" t="s">
        <v>343</v>
      </c>
      <c r="P110" t="s">
        <v>343</v>
      </c>
      <c r="Q110">
        <v>1</v>
      </c>
      <c r="W110">
        <v>0</v>
      </c>
      <c r="X110">
        <v>-1417349443</v>
      </c>
      <c r="Y110">
        <v>8.0500000000000002E-2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59.58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2</v>
      </c>
      <c r="AT110">
        <v>7.0000000000000007E-2</v>
      </c>
      <c r="AU110" t="s">
        <v>45</v>
      </c>
      <c r="AV110">
        <v>2</v>
      </c>
      <c r="AW110">
        <v>2</v>
      </c>
      <c r="AX110">
        <v>224802024</v>
      </c>
      <c r="AY110">
        <v>1</v>
      </c>
      <c r="AZ110">
        <v>0</v>
      </c>
      <c r="BA110">
        <v>134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Y110*Source!I106</f>
        <v>0.48299999999999998</v>
      </c>
      <c r="CY110">
        <f>AD110</f>
        <v>0</v>
      </c>
      <c r="CZ110">
        <f>AH110</f>
        <v>0</v>
      </c>
      <c r="DA110">
        <f>AL110</f>
        <v>1</v>
      </c>
      <c r="DB110">
        <f>ROUND((ROUND(AT110*CZ110,2)*ROUND(1.15,7)),2)</f>
        <v>0</v>
      </c>
      <c r="DC110">
        <f>ROUND((ROUND(AT110*AG110,2)*ROUND(1.15,7)),2)</f>
        <v>0</v>
      </c>
    </row>
    <row r="111" spans="1:107" x14ac:dyDescent="0.2">
      <c r="A111">
        <f>ROW(Source!A106)</f>
        <v>106</v>
      </c>
      <c r="B111">
        <v>224801557</v>
      </c>
      <c r="C111">
        <v>224802022</v>
      </c>
      <c r="D111">
        <v>223058751</v>
      </c>
      <c r="E111">
        <v>1</v>
      </c>
      <c r="F111">
        <v>1</v>
      </c>
      <c r="G111">
        <v>1</v>
      </c>
      <c r="H111">
        <v>2</v>
      </c>
      <c r="I111" t="s">
        <v>350</v>
      </c>
      <c r="J111" t="s">
        <v>351</v>
      </c>
      <c r="K111" t="s">
        <v>352</v>
      </c>
      <c r="L111">
        <v>1367</v>
      </c>
      <c r="N111">
        <v>1011</v>
      </c>
      <c r="O111" t="s">
        <v>349</v>
      </c>
      <c r="P111" t="s">
        <v>349</v>
      </c>
      <c r="Q111">
        <v>1</v>
      </c>
      <c r="W111">
        <v>0</v>
      </c>
      <c r="X111">
        <v>509054691</v>
      </c>
      <c r="Y111">
        <v>8.0500000000000002E-2</v>
      </c>
      <c r="AA111">
        <v>0</v>
      </c>
      <c r="AB111">
        <v>1102.6099999999999</v>
      </c>
      <c r="AC111">
        <v>691.13</v>
      </c>
      <c r="AD111">
        <v>0</v>
      </c>
      <c r="AE111">
        <v>0</v>
      </c>
      <c r="AF111">
        <v>65.709999999999994</v>
      </c>
      <c r="AG111">
        <v>11.6</v>
      </c>
      <c r="AH111">
        <v>0</v>
      </c>
      <c r="AI111">
        <v>1</v>
      </c>
      <c r="AJ111">
        <v>16.78</v>
      </c>
      <c r="AK111">
        <v>59.58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2</v>
      </c>
      <c r="AT111">
        <v>7.0000000000000007E-2</v>
      </c>
      <c r="AU111" t="s">
        <v>45</v>
      </c>
      <c r="AV111">
        <v>0</v>
      </c>
      <c r="AW111">
        <v>2</v>
      </c>
      <c r="AX111">
        <v>224802025</v>
      </c>
      <c r="AY111">
        <v>1</v>
      </c>
      <c r="AZ111">
        <v>0</v>
      </c>
      <c r="BA111">
        <v>135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Y111*Source!I106</f>
        <v>0.48299999999999998</v>
      </c>
      <c r="CY111">
        <f>AB111</f>
        <v>1102.6099999999999</v>
      </c>
      <c r="CZ111">
        <f>AF111</f>
        <v>65.709999999999994</v>
      </c>
      <c r="DA111">
        <f>AJ111</f>
        <v>16.78</v>
      </c>
      <c r="DB111">
        <f>ROUND((ROUND(AT111*CZ111,2)*ROUND(1.15,7)),2)</f>
        <v>5.29</v>
      </c>
      <c r="DC111">
        <f>ROUND((ROUND(AT111*AG111,2)*ROUND(1.15,7)),2)</f>
        <v>0.93</v>
      </c>
    </row>
    <row r="112" spans="1:107" x14ac:dyDescent="0.2">
      <c r="A112">
        <f>ROW(Source!A106)</f>
        <v>106</v>
      </c>
      <c r="B112">
        <v>224801557</v>
      </c>
      <c r="C112">
        <v>224802022</v>
      </c>
      <c r="D112">
        <v>222911287</v>
      </c>
      <c r="E112">
        <v>1</v>
      </c>
      <c r="F112">
        <v>1</v>
      </c>
      <c r="G112">
        <v>1</v>
      </c>
      <c r="H112">
        <v>3</v>
      </c>
      <c r="I112" t="s">
        <v>457</v>
      </c>
      <c r="J112" t="s">
        <v>458</v>
      </c>
      <c r="K112" t="s">
        <v>459</v>
      </c>
      <c r="L112">
        <v>1339</v>
      </c>
      <c r="N112">
        <v>1007</v>
      </c>
      <c r="O112" t="s">
        <v>160</v>
      </c>
      <c r="P112" t="s">
        <v>160</v>
      </c>
      <c r="Q112">
        <v>1</v>
      </c>
      <c r="W112">
        <v>0</v>
      </c>
      <c r="X112">
        <v>793530824</v>
      </c>
      <c r="Y112">
        <v>8.9999999999999993E-3</v>
      </c>
      <c r="AA112">
        <v>8690</v>
      </c>
      <c r="AB112">
        <v>0</v>
      </c>
      <c r="AC112">
        <v>0</v>
      </c>
      <c r="AD112">
        <v>0</v>
      </c>
      <c r="AE112">
        <v>1100</v>
      </c>
      <c r="AF112">
        <v>0</v>
      </c>
      <c r="AG112">
        <v>0</v>
      </c>
      <c r="AH112">
        <v>0</v>
      </c>
      <c r="AI112">
        <v>7.9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2</v>
      </c>
      <c r="AT112">
        <v>8.9999999999999993E-3</v>
      </c>
      <c r="AU112" t="s">
        <v>2</v>
      </c>
      <c r="AV112">
        <v>0</v>
      </c>
      <c r="AW112">
        <v>2</v>
      </c>
      <c r="AX112">
        <v>224802026</v>
      </c>
      <c r="AY112">
        <v>1</v>
      </c>
      <c r="AZ112">
        <v>0</v>
      </c>
      <c r="BA112">
        <v>136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Y112*Source!I106</f>
        <v>5.3999999999999992E-2</v>
      </c>
      <c r="CY112">
        <f>AA112</f>
        <v>8690</v>
      </c>
      <c r="CZ112">
        <f>AE112</f>
        <v>1100</v>
      </c>
      <c r="DA112">
        <f>AI112</f>
        <v>7.9</v>
      </c>
      <c r="DB112">
        <f>ROUND(ROUND(AT112*CZ112,2),2)</f>
        <v>9.9</v>
      </c>
      <c r="DC112">
        <f>ROUND(ROUND(AT112*AG112,2),2)</f>
        <v>0</v>
      </c>
    </row>
    <row r="113" spans="1:107" x14ac:dyDescent="0.2">
      <c r="A113">
        <f>ROW(Source!A106)</f>
        <v>106</v>
      </c>
      <c r="B113">
        <v>224801557</v>
      </c>
      <c r="C113">
        <v>224802022</v>
      </c>
      <c r="D113">
        <v>222911289</v>
      </c>
      <c r="E113">
        <v>1</v>
      </c>
      <c r="F113">
        <v>1</v>
      </c>
      <c r="G113">
        <v>1</v>
      </c>
      <c r="H113">
        <v>3</v>
      </c>
      <c r="I113" t="s">
        <v>460</v>
      </c>
      <c r="J113" t="s">
        <v>461</v>
      </c>
      <c r="K113" t="s">
        <v>462</v>
      </c>
      <c r="L113">
        <v>1348</v>
      </c>
      <c r="N113">
        <v>1009</v>
      </c>
      <c r="O113" t="s">
        <v>53</v>
      </c>
      <c r="P113" t="s">
        <v>53</v>
      </c>
      <c r="Q113">
        <v>1000</v>
      </c>
      <c r="W113">
        <v>0</v>
      </c>
      <c r="X113">
        <v>-322404577</v>
      </c>
      <c r="Y113">
        <v>3.5000000000000003E-2</v>
      </c>
      <c r="AA113">
        <v>48205.8</v>
      </c>
      <c r="AB113">
        <v>0</v>
      </c>
      <c r="AC113">
        <v>0</v>
      </c>
      <c r="AD113">
        <v>0</v>
      </c>
      <c r="AE113">
        <v>6102</v>
      </c>
      <c r="AF113">
        <v>0</v>
      </c>
      <c r="AG113">
        <v>0</v>
      </c>
      <c r="AH113">
        <v>0</v>
      </c>
      <c r="AI113">
        <v>7.9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2</v>
      </c>
      <c r="AT113">
        <v>3.5000000000000003E-2</v>
      </c>
      <c r="AU113" t="s">
        <v>2</v>
      </c>
      <c r="AV113">
        <v>0</v>
      </c>
      <c r="AW113">
        <v>2</v>
      </c>
      <c r="AX113">
        <v>224802027</v>
      </c>
      <c r="AY113">
        <v>1</v>
      </c>
      <c r="AZ113">
        <v>0</v>
      </c>
      <c r="BA113">
        <v>137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Y113*Source!I106</f>
        <v>0.21000000000000002</v>
      </c>
      <c r="CY113">
        <f>AA113</f>
        <v>48205.8</v>
      </c>
      <c r="CZ113">
        <f>AE113</f>
        <v>6102</v>
      </c>
      <c r="DA113">
        <f>AI113</f>
        <v>7.9</v>
      </c>
      <c r="DB113">
        <f>ROUND(ROUND(AT113*CZ113,2),2)</f>
        <v>213.57</v>
      </c>
      <c r="DC113">
        <f>ROUND(ROUND(AT113*AG113,2),2)</f>
        <v>0</v>
      </c>
    </row>
    <row r="114" spans="1:107" x14ac:dyDescent="0.2">
      <c r="A114">
        <f>ROW(Source!A106)</f>
        <v>106</v>
      </c>
      <c r="B114">
        <v>224801557</v>
      </c>
      <c r="C114">
        <v>224802022</v>
      </c>
      <c r="D114">
        <v>222933267</v>
      </c>
      <c r="E114">
        <v>1</v>
      </c>
      <c r="F114">
        <v>1</v>
      </c>
      <c r="G114">
        <v>1</v>
      </c>
      <c r="H114">
        <v>3</v>
      </c>
      <c r="I114" t="s">
        <v>463</v>
      </c>
      <c r="J114" t="s">
        <v>464</v>
      </c>
      <c r="K114" t="s">
        <v>465</v>
      </c>
      <c r="L114">
        <v>1327</v>
      </c>
      <c r="N114">
        <v>1005</v>
      </c>
      <c r="O114" t="s">
        <v>67</v>
      </c>
      <c r="P114" t="s">
        <v>67</v>
      </c>
      <c r="Q114">
        <v>1</v>
      </c>
      <c r="W114">
        <v>0</v>
      </c>
      <c r="X114">
        <v>-1971970762</v>
      </c>
      <c r="Y114">
        <v>3.4</v>
      </c>
      <c r="AA114">
        <v>278.24</v>
      </c>
      <c r="AB114">
        <v>0</v>
      </c>
      <c r="AC114">
        <v>0</v>
      </c>
      <c r="AD114">
        <v>0</v>
      </c>
      <c r="AE114">
        <v>35.22</v>
      </c>
      <c r="AF114">
        <v>0</v>
      </c>
      <c r="AG114">
        <v>0</v>
      </c>
      <c r="AH114">
        <v>0</v>
      </c>
      <c r="AI114">
        <v>7.9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2</v>
      </c>
      <c r="AT114">
        <v>3.4</v>
      </c>
      <c r="AU114" t="s">
        <v>2</v>
      </c>
      <c r="AV114">
        <v>0</v>
      </c>
      <c r="AW114">
        <v>2</v>
      </c>
      <c r="AX114">
        <v>224802028</v>
      </c>
      <c r="AY114">
        <v>1</v>
      </c>
      <c r="AZ114">
        <v>0</v>
      </c>
      <c r="BA114">
        <v>138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Y114*Source!I106</f>
        <v>20.399999999999999</v>
      </c>
      <c r="CY114">
        <f>AA114</f>
        <v>278.24</v>
      </c>
      <c r="CZ114">
        <f>AE114</f>
        <v>35.22</v>
      </c>
      <c r="DA114">
        <f>AI114</f>
        <v>7.9</v>
      </c>
      <c r="DB114">
        <f>ROUND(ROUND(AT114*CZ114,2),2)</f>
        <v>119.75</v>
      </c>
      <c r="DC114">
        <f>ROUND(ROUND(AT114*AG114,2),2)</f>
        <v>0</v>
      </c>
    </row>
    <row r="115" spans="1:107" x14ac:dyDescent="0.2">
      <c r="A115">
        <f>ROW(Source!A142)</f>
        <v>142</v>
      </c>
      <c r="B115">
        <v>224801565</v>
      </c>
      <c r="C115">
        <v>224802107</v>
      </c>
      <c r="D115">
        <v>222895949</v>
      </c>
      <c r="E115">
        <v>70</v>
      </c>
      <c r="F115">
        <v>1</v>
      </c>
      <c r="G115">
        <v>1</v>
      </c>
      <c r="H115">
        <v>1</v>
      </c>
      <c r="I115" t="s">
        <v>466</v>
      </c>
      <c r="J115" t="s">
        <v>2</v>
      </c>
      <c r="K115" t="s">
        <v>467</v>
      </c>
      <c r="L115">
        <v>1191</v>
      </c>
      <c r="N115">
        <v>74472246</v>
      </c>
      <c r="O115" t="s">
        <v>343</v>
      </c>
      <c r="P115" t="s">
        <v>343</v>
      </c>
      <c r="Q115">
        <v>1</v>
      </c>
      <c r="W115">
        <v>0</v>
      </c>
      <c r="X115">
        <v>1149069633</v>
      </c>
      <c r="Y115">
        <v>18.468999999999998</v>
      </c>
      <c r="AA115">
        <v>0</v>
      </c>
      <c r="AB115">
        <v>0</v>
      </c>
      <c r="AC115">
        <v>0</v>
      </c>
      <c r="AD115">
        <v>8.24</v>
      </c>
      <c r="AE115">
        <v>0</v>
      </c>
      <c r="AF115">
        <v>0</v>
      </c>
      <c r="AG115">
        <v>0</v>
      </c>
      <c r="AH115">
        <v>8.24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2</v>
      </c>
      <c r="AT115">
        <v>16.059999999999999</v>
      </c>
      <c r="AU115" t="s">
        <v>45</v>
      </c>
      <c r="AV115">
        <v>1</v>
      </c>
      <c r="AW115">
        <v>2</v>
      </c>
      <c r="AX115">
        <v>224802108</v>
      </c>
      <c r="AY115">
        <v>1</v>
      </c>
      <c r="AZ115">
        <v>0</v>
      </c>
      <c r="BA115">
        <v>139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Y115*Source!I142</f>
        <v>22.467538499999996</v>
      </c>
      <c r="CY115">
        <f>AD115</f>
        <v>8.24</v>
      </c>
      <c r="CZ115">
        <f>AH115</f>
        <v>8.24</v>
      </c>
      <c r="DA115">
        <f>AL115</f>
        <v>1</v>
      </c>
      <c r="DB115">
        <f>ROUND((ROUND(AT115*CZ115,2)*ROUND(1.15,7)),2)</f>
        <v>152.18</v>
      </c>
      <c r="DC115">
        <f>ROUND((ROUND(AT115*AG115,2)*ROUND(1.15,7)),2)</f>
        <v>0</v>
      </c>
    </row>
    <row r="116" spans="1:107" x14ac:dyDescent="0.2">
      <c r="A116">
        <f>ROW(Source!A142)</f>
        <v>142</v>
      </c>
      <c r="B116">
        <v>224801565</v>
      </c>
      <c r="C116">
        <v>224802107</v>
      </c>
      <c r="D116">
        <v>222896153</v>
      </c>
      <c r="E116">
        <v>70</v>
      </c>
      <c r="F116">
        <v>1</v>
      </c>
      <c r="G116">
        <v>1</v>
      </c>
      <c r="H116">
        <v>1</v>
      </c>
      <c r="I116" t="s">
        <v>344</v>
      </c>
      <c r="J116" t="s">
        <v>2</v>
      </c>
      <c r="K116" t="s">
        <v>345</v>
      </c>
      <c r="L116">
        <v>1191</v>
      </c>
      <c r="N116">
        <v>74472246</v>
      </c>
      <c r="O116" t="s">
        <v>343</v>
      </c>
      <c r="P116" t="s">
        <v>343</v>
      </c>
      <c r="Q116">
        <v>1</v>
      </c>
      <c r="W116">
        <v>0</v>
      </c>
      <c r="X116">
        <v>-1417349443</v>
      </c>
      <c r="Y116">
        <v>9.1999999999999998E-2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2</v>
      </c>
      <c r="AT116">
        <v>0.08</v>
      </c>
      <c r="AU116" t="s">
        <v>45</v>
      </c>
      <c r="AV116">
        <v>2</v>
      </c>
      <c r="AW116">
        <v>2</v>
      </c>
      <c r="AX116">
        <v>224802109</v>
      </c>
      <c r="AY116">
        <v>1</v>
      </c>
      <c r="AZ116">
        <v>0</v>
      </c>
      <c r="BA116">
        <v>140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Y116*Source!I142</f>
        <v>0.11191799999999999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ROUND((ROUND(AT116*CZ116,2)*ROUND(1.15,7)),2)</f>
        <v>0</v>
      </c>
      <c r="DC116">
        <f>ROUND((ROUND(AT116*AG116,2)*ROUND(1.15,7)),2)</f>
        <v>0</v>
      </c>
    </row>
    <row r="117" spans="1:107" x14ac:dyDescent="0.2">
      <c r="A117">
        <f>ROW(Source!A142)</f>
        <v>142</v>
      </c>
      <c r="B117">
        <v>224801565</v>
      </c>
      <c r="C117">
        <v>224802107</v>
      </c>
      <c r="D117">
        <v>223057762</v>
      </c>
      <c r="E117">
        <v>1</v>
      </c>
      <c r="F117">
        <v>1</v>
      </c>
      <c r="G117">
        <v>1</v>
      </c>
      <c r="H117">
        <v>2</v>
      </c>
      <c r="I117" t="s">
        <v>468</v>
      </c>
      <c r="J117" t="s">
        <v>469</v>
      </c>
      <c r="K117" t="s">
        <v>470</v>
      </c>
      <c r="L117">
        <v>1367</v>
      </c>
      <c r="N117">
        <v>1011</v>
      </c>
      <c r="O117" t="s">
        <v>349</v>
      </c>
      <c r="P117" t="s">
        <v>349</v>
      </c>
      <c r="Q117">
        <v>1</v>
      </c>
      <c r="W117">
        <v>0</v>
      </c>
      <c r="X117">
        <v>-1799663302</v>
      </c>
      <c r="Y117">
        <v>3.4499999999999996E-2</v>
      </c>
      <c r="AA117">
        <v>0</v>
      </c>
      <c r="AB117">
        <v>83.43</v>
      </c>
      <c r="AC117">
        <v>13.5</v>
      </c>
      <c r="AD117">
        <v>0</v>
      </c>
      <c r="AE117">
        <v>0</v>
      </c>
      <c r="AF117">
        <v>83.43</v>
      </c>
      <c r="AG117">
        <v>13.5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2</v>
      </c>
      <c r="AT117">
        <v>0.03</v>
      </c>
      <c r="AU117" t="s">
        <v>45</v>
      </c>
      <c r="AV117">
        <v>0</v>
      </c>
      <c r="AW117">
        <v>2</v>
      </c>
      <c r="AX117">
        <v>224802110</v>
      </c>
      <c r="AY117">
        <v>1</v>
      </c>
      <c r="AZ117">
        <v>0</v>
      </c>
      <c r="BA117">
        <v>141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Y117*Source!I142</f>
        <v>4.1969249999999993E-2</v>
      </c>
      <c r="CY117">
        <f>AB117</f>
        <v>83.43</v>
      </c>
      <c r="CZ117">
        <f>AF117</f>
        <v>83.43</v>
      </c>
      <c r="DA117">
        <f>AJ117</f>
        <v>1</v>
      </c>
      <c r="DB117">
        <f>ROUND((ROUND(AT117*CZ117,2)*ROUND(1.15,7)),2)</f>
        <v>2.88</v>
      </c>
      <c r="DC117">
        <f>ROUND((ROUND(AT117*AG117,2)*ROUND(1.15,7)),2)</f>
        <v>0.47</v>
      </c>
    </row>
    <row r="118" spans="1:107" x14ac:dyDescent="0.2">
      <c r="A118">
        <f>ROW(Source!A142)</f>
        <v>142</v>
      </c>
      <c r="B118">
        <v>224801565</v>
      </c>
      <c r="C118">
        <v>224802107</v>
      </c>
      <c r="D118">
        <v>223058751</v>
      </c>
      <c r="E118">
        <v>1</v>
      </c>
      <c r="F118">
        <v>1</v>
      </c>
      <c r="G118">
        <v>1</v>
      </c>
      <c r="H118">
        <v>2</v>
      </c>
      <c r="I118" t="s">
        <v>350</v>
      </c>
      <c r="J118" t="s">
        <v>351</v>
      </c>
      <c r="K118" t="s">
        <v>352</v>
      </c>
      <c r="L118">
        <v>1367</v>
      </c>
      <c r="N118">
        <v>1011</v>
      </c>
      <c r="O118" t="s">
        <v>349</v>
      </c>
      <c r="P118" t="s">
        <v>349</v>
      </c>
      <c r="Q118">
        <v>1</v>
      </c>
      <c r="W118">
        <v>0</v>
      </c>
      <c r="X118">
        <v>509054691</v>
      </c>
      <c r="Y118">
        <v>5.7499999999999996E-2</v>
      </c>
      <c r="AA118">
        <v>0</v>
      </c>
      <c r="AB118">
        <v>65.709999999999994</v>
      </c>
      <c r="AC118">
        <v>11.6</v>
      </c>
      <c r="AD118">
        <v>0</v>
      </c>
      <c r="AE118">
        <v>0</v>
      </c>
      <c r="AF118">
        <v>65.709999999999994</v>
      </c>
      <c r="AG118">
        <v>11.6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2</v>
      </c>
      <c r="AT118">
        <v>0.05</v>
      </c>
      <c r="AU118" t="s">
        <v>45</v>
      </c>
      <c r="AV118">
        <v>0</v>
      </c>
      <c r="AW118">
        <v>2</v>
      </c>
      <c r="AX118">
        <v>224802111</v>
      </c>
      <c r="AY118">
        <v>1</v>
      </c>
      <c r="AZ118">
        <v>0</v>
      </c>
      <c r="BA118">
        <v>142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Y118*Source!I142</f>
        <v>6.994874999999999E-2</v>
      </c>
      <c r="CY118">
        <f>AB118</f>
        <v>65.709999999999994</v>
      </c>
      <c r="CZ118">
        <f>AF118</f>
        <v>65.709999999999994</v>
      </c>
      <c r="DA118">
        <f>AJ118</f>
        <v>1</v>
      </c>
      <c r="DB118">
        <f>ROUND((ROUND(AT118*CZ118,2)*ROUND(1.15,7)),2)</f>
        <v>3.78</v>
      </c>
      <c r="DC118">
        <f>ROUND((ROUND(AT118*AG118,2)*ROUND(1.15,7)),2)</f>
        <v>0.67</v>
      </c>
    </row>
    <row r="119" spans="1:107" x14ac:dyDescent="0.2">
      <c r="A119">
        <f>ROW(Source!A142)</f>
        <v>142</v>
      </c>
      <c r="B119">
        <v>224801565</v>
      </c>
      <c r="C119">
        <v>224802107</v>
      </c>
      <c r="D119">
        <v>222908451</v>
      </c>
      <c r="E119">
        <v>1</v>
      </c>
      <c r="F119">
        <v>1</v>
      </c>
      <c r="G119">
        <v>1</v>
      </c>
      <c r="H119">
        <v>3</v>
      </c>
      <c r="I119" t="s">
        <v>389</v>
      </c>
      <c r="J119" t="s">
        <v>390</v>
      </c>
      <c r="K119" t="s">
        <v>391</v>
      </c>
      <c r="L119">
        <v>1339</v>
      </c>
      <c r="N119">
        <v>1007</v>
      </c>
      <c r="O119" t="s">
        <v>160</v>
      </c>
      <c r="P119" t="s">
        <v>160</v>
      </c>
      <c r="Q119">
        <v>1</v>
      </c>
      <c r="W119">
        <v>0</v>
      </c>
      <c r="X119">
        <v>-143474561</v>
      </c>
      <c r="Y119">
        <v>0.12</v>
      </c>
      <c r="AA119">
        <v>2.44</v>
      </c>
      <c r="AB119">
        <v>0</v>
      </c>
      <c r="AC119">
        <v>0</v>
      </c>
      <c r="AD119">
        <v>0</v>
      </c>
      <c r="AE119">
        <v>2.44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2</v>
      </c>
      <c r="AT119">
        <v>0.12</v>
      </c>
      <c r="AU119" t="s">
        <v>2</v>
      </c>
      <c r="AV119">
        <v>0</v>
      </c>
      <c r="AW119">
        <v>2</v>
      </c>
      <c r="AX119">
        <v>224802112</v>
      </c>
      <c r="AY119">
        <v>1</v>
      </c>
      <c r="AZ119">
        <v>0</v>
      </c>
      <c r="BA119">
        <v>143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Y119*Source!I142</f>
        <v>0.14597999999999997</v>
      </c>
      <c r="CY119">
        <f>AA119</f>
        <v>2.44</v>
      </c>
      <c r="CZ119">
        <f>AE119</f>
        <v>2.44</v>
      </c>
      <c r="DA119">
        <f>AI119</f>
        <v>1</v>
      </c>
      <c r="DB119">
        <f>ROUND(ROUND(AT119*CZ119,2),2)</f>
        <v>0.28999999999999998</v>
      </c>
      <c r="DC119">
        <f>ROUND(ROUND(AT119*AG119,2),2)</f>
        <v>0</v>
      </c>
    </row>
    <row r="120" spans="1:107" x14ac:dyDescent="0.2">
      <c r="A120">
        <f>ROW(Source!A142)</f>
        <v>142</v>
      </c>
      <c r="B120">
        <v>224801565</v>
      </c>
      <c r="C120">
        <v>224802107</v>
      </c>
      <c r="D120">
        <v>222938762</v>
      </c>
      <c r="E120">
        <v>1</v>
      </c>
      <c r="F120">
        <v>1</v>
      </c>
      <c r="G120">
        <v>1</v>
      </c>
      <c r="H120">
        <v>3</v>
      </c>
      <c r="I120" t="s">
        <v>471</v>
      </c>
      <c r="J120" t="s">
        <v>472</v>
      </c>
      <c r="K120" t="s">
        <v>473</v>
      </c>
      <c r="L120">
        <v>1346</v>
      </c>
      <c r="N120">
        <v>1009</v>
      </c>
      <c r="O120" t="s">
        <v>34</v>
      </c>
      <c r="P120" t="s">
        <v>34</v>
      </c>
      <c r="Q120">
        <v>1</v>
      </c>
      <c r="W120">
        <v>0</v>
      </c>
      <c r="X120">
        <v>-242380122</v>
      </c>
      <c r="Y120">
        <v>409</v>
      </c>
      <c r="AA120">
        <v>6.2</v>
      </c>
      <c r="AB120">
        <v>0</v>
      </c>
      <c r="AC120">
        <v>0</v>
      </c>
      <c r="AD120">
        <v>0</v>
      </c>
      <c r="AE120">
        <v>6.2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2</v>
      </c>
      <c r="AT120">
        <v>409</v>
      </c>
      <c r="AU120" t="s">
        <v>2</v>
      </c>
      <c r="AV120">
        <v>0</v>
      </c>
      <c r="AW120">
        <v>2</v>
      </c>
      <c r="AX120">
        <v>224802115</v>
      </c>
      <c r="AY120">
        <v>1</v>
      </c>
      <c r="AZ120">
        <v>0</v>
      </c>
      <c r="BA120">
        <v>146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Y120*Source!I142</f>
        <v>497.54849999999999</v>
      </c>
      <c r="CY120">
        <f>AA120</f>
        <v>6.2</v>
      </c>
      <c r="CZ120">
        <f>AE120</f>
        <v>6.2</v>
      </c>
      <c r="DA120">
        <f>AI120</f>
        <v>1</v>
      </c>
      <c r="DB120">
        <f>ROUND(ROUND(AT120*CZ120,2),2)</f>
        <v>2535.8000000000002</v>
      </c>
      <c r="DC120">
        <f>ROUND(ROUND(AT120*AG120,2),2)</f>
        <v>0</v>
      </c>
    </row>
    <row r="121" spans="1:107" x14ac:dyDescent="0.2">
      <c r="A121">
        <f>ROW(Source!A143)</f>
        <v>143</v>
      </c>
      <c r="B121">
        <v>224801557</v>
      </c>
      <c r="C121">
        <v>224802107</v>
      </c>
      <c r="D121">
        <v>222895949</v>
      </c>
      <c r="E121">
        <v>70</v>
      </c>
      <c r="F121">
        <v>1</v>
      </c>
      <c r="G121">
        <v>1</v>
      </c>
      <c r="H121">
        <v>1</v>
      </c>
      <c r="I121" t="s">
        <v>466</v>
      </c>
      <c r="J121" t="s">
        <v>2</v>
      </c>
      <c r="K121" t="s">
        <v>467</v>
      </c>
      <c r="L121">
        <v>1191</v>
      </c>
      <c r="N121">
        <v>74472246</v>
      </c>
      <c r="O121" t="s">
        <v>343</v>
      </c>
      <c r="P121" t="s">
        <v>343</v>
      </c>
      <c r="Q121">
        <v>1</v>
      </c>
      <c r="W121">
        <v>0</v>
      </c>
      <c r="X121">
        <v>1149069633</v>
      </c>
      <c r="Y121">
        <v>18.468999999999998</v>
      </c>
      <c r="AA121">
        <v>0</v>
      </c>
      <c r="AB121">
        <v>0</v>
      </c>
      <c r="AC121">
        <v>0</v>
      </c>
      <c r="AD121">
        <v>490.94</v>
      </c>
      <c r="AE121">
        <v>0</v>
      </c>
      <c r="AF121">
        <v>0</v>
      </c>
      <c r="AG121">
        <v>0</v>
      </c>
      <c r="AH121">
        <v>8.24</v>
      </c>
      <c r="AI121">
        <v>1</v>
      </c>
      <c r="AJ121">
        <v>1</v>
      </c>
      <c r="AK121">
        <v>1</v>
      </c>
      <c r="AL121">
        <v>59.58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2</v>
      </c>
      <c r="AT121">
        <v>16.059999999999999</v>
      </c>
      <c r="AU121" t="s">
        <v>45</v>
      </c>
      <c r="AV121">
        <v>1</v>
      </c>
      <c r="AW121">
        <v>2</v>
      </c>
      <c r="AX121">
        <v>224802108</v>
      </c>
      <c r="AY121">
        <v>1</v>
      </c>
      <c r="AZ121">
        <v>0</v>
      </c>
      <c r="BA121">
        <v>147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Y121*Source!I143</f>
        <v>22.467538499999996</v>
      </c>
      <c r="CY121">
        <f>AD121</f>
        <v>490.94</v>
      </c>
      <c r="CZ121">
        <f>AH121</f>
        <v>8.24</v>
      </c>
      <c r="DA121">
        <f>AL121</f>
        <v>59.58</v>
      </c>
      <c r="DB121">
        <f>ROUND((ROUND(AT121*CZ121,2)*ROUND(1.15,7)),2)</f>
        <v>152.18</v>
      </c>
      <c r="DC121">
        <f>ROUND((ROUND(AT121*AG121,2)*ROUND(1.15,7)),2)</f>
        <v>0</v>
      </c>
    </row>
    <row r="122" spans="1:107" x14ac:dyDescent="0.2">
      <c r="A122">
        <f>ROW(Source!A143)</f>
        <v>143</v>
      </c>
      <c r="B122">
        <v>224801557</v>
      </c>
      <c r="C122">
        <v>224802107</v>
      </c>
      <c r="D122">
        <v>222896153</v>
      </c>
      <c r="E122">
        <v>70</v>
      </c>
      <c r="F122">
        <v>1</v>
      </c>
      <c r="G122">
        <v>1</v>
      </c>
      <c r="H122">
        <v>1</v>
      </c>
      <c r="I122" t="s">
        <v>344</v>
      </c>
      <c r="J122" t="s">
        <v>2</v>
      </c>
      <c r="K122" t="s">
        <v>345</v>
      </c>
      <c r="L122">
        <v>1191</v>
      </c>
      <c r="N122">
        <v>74472246</v>
      </c>
      <c r="O122" t="s">
        <v>343</v>
      </c>
      <c r="P122" t="s">
        <v>343</v>
      </c>
      <c r="Q122">
        <v>1</v>
      </c>
      <c r="W122">
        <v>0</v>
      </c>
      <c r="X122">
        <v>-1417349443</v>
      </c>
      <c r="Y122">
        <v>9.1999999999999998E-2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59.58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2</v>
      </c>
      <c r="AT122">
        <v>0.08</v>
      </c>
      <c r="AU122" t="s">
        <v>45</v>
      </c>
      <c r="AV122">
        <v>2</v>
      </c>
      <c r="AW122">
        <v>2</v>
      </c>
      <c r="AX122">
        <v>224802109</v>
      </c>
      <c r="AY122">
        <v>1</v>
      </c>
      <c r="AZ122">
        <v>0</v>
      </c>
      <c r="BA122">
        <v>148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Y122*Source!I143</f>
        <v>0.11191799999999999</v>
      </c>
      <c r="CY122">
        <f>AD122</f>
        <v>0</v>
      </c>
      <c r="CZ122">
        <f>AH122</f>
        <v>0</v>
      </c>
      <c r="DA122">
        <f>AL122</f>
        <v>1</v>
      </c>
      <c r="DB122">
        <f>ROUND((ROUND(AT122*CZ122,2)*ROUND(1.15,7)),2)</f>
        <v>0</v>
      </c>
      <c r="DC122">
        <f>ROUND((ROUND(AT122*AG122,2)*ROUND(1.15,7)),2)</f>
        <v>0</v>
      </c>
    </row>
    <row r="123" spans="1:107" x14ac:dyDescent="0.2">
      <c r="A123">
        <f>ROW(Source!A143)</f>
        <v>143</v>
      </c>
      <c r="B123">
        <v>224801557</v>
      </c>
      <c r="C123">
        <v>224802107</v>
      </c>
      <c r="D123">
        <v>223057762</v>
      </c>
      <c r="E123">
        <v>1</v>
      </c>
      <c r="F123">
        <v>1</v>
      </c>
      <c r="G123">
        <v>1</v>
      </c>
      <c r="H123">
        <v>2</v>
      </c>
      <c r="I123" t="s">
        <v>468</v>
      </c>
      <c r="J123" t="s">
        <v>469</v>
      </c>
      <c r="K123" t="s">
        <v>470</v>
      </c>
      <c r="L123">
        <v>1367</v>
      </c>
      <c r="N123">
        <v>1011</v>
      </c>
      <c r="O123" t="s">
        <v>349</v>
      </c>
      <c r="P123" t="s">
        <v>349</v>
      </c>
      <c r="Q123">
        <v>1</v>
      </c>
      <c r="W123">
        <v>0</v>
      </c>
      <c r="X123">
        <v>-1799663302</v>
      </c>
      <c r="Y123">
        <v>3.4499999999999996E-2</v>
      </c>
      <c r="AA123">
        <v>0</v>
      </c>
      <c r="AB123">
        <v>1399.96</v>
      </c>
      <c r="AC123">
        <v>804.33</v>
      </c>
      <c r="AD123">
        <v>0</v>
      </c>
      <c r="AE123">
        <v>0</v>
      </c>
      <c r="AF123">
        <v>83.43</v>
      </c>
      <c r="AG123">
        <v>13.5</v>
      </c>
      <c r="AH123">
        <v>0</v>
      </c>
      <c r="AI123">
        <v>1</v>
      </c>
      <c r="AJ123">
        <v>16.78</v>
      </c>
      <c r="AK123">
        <v>59.58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2</v>
      </c>
      <c r="AT123">
        <v>0.03</v>
      </c>
      <c r="AU123" t="s">
        <v>45</v>
      </c>
      <c r="AV123">
        <v>0</v>
      </c>
      <c r="AW123">
        <v>2</v>
      </c>
      <c r="AX123">
        <v>224802110</v>
      </c>
      <c r="AY123">
        <v>1</v>
      </c>
      <c r="AZ123">
        <v>0</v>
      </c>
      <c r="BA123">
        <v>149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Y123*Source!I143</f>
        <v>4.1969249999999993E-2</v>
      </c>
      <c r="CY123">
        <f>AB123</f>
        <v>1399.96</v>
      </c>
      <c r="CZ123">
        <f>AF123</f>
        <v>83.43</v>
      </c>
      <c r="DA123">
        <f>AJ123</f>
        <v>16.78</v>
      </c>
      <c r="DB123">
        <f>ROUND((ROUND(AT123*CZ123,2)*ROUND(1.15,7)),2)</f>
        <v>2.88</v>
      </c>
      <c r="DC123">
        <f>ROUND((ROUND(AT123*AG123,2)*ROUND(1.15,7)),2)</f>
        <v>0.47</v>
      </c>
    </row>
    <row r="124" spans="1:107" x14ac:dyDescent="0.2">
      <c r="A124">
        <f>ROW(Source!A143)</f>
        <v>143</v>
      </c>
      <c r="B124">
        <v>224801557</v>
      </c>
      <c r="C124">
        <v>224802107</v>
      </c>
      <c r="D124">
        <v>223058751</v>
      </c>
      <c r="E124">
        <v>1</v>
      </c>
      <c r="F124">
        <v>1</v>
      </c>
      <c r="G124">
        <v>1</v>
      </c>
      <c r="H124">
        <v>2</v>
      </c>
      <c r="I124" t="s">
        <v>350</v>
      </c>
      <c r="J124" t="s">
        <v>351</v>
      </c>
      <c r="K124" t="s">
        <v>352</v>
      </c>
      <c r="L124">
        <v>1367</v>
      </c>
      <c r="N124">
        <v>1011</v>
      </c>
      <c r="O124" t="s">
        <v>349</v>
      </c>
      <c r="P124" t="s">
        <v>349</v>
      </c>
      <c r="Q124">
        <v>1</v>
      </c>
      <c r="W124">
        <v>0</v>
      </c>
      <c r="X124">
        <v>509054691</v>
      </c>
      <c r="Y124">
        <v>5.7499999999999996E-2</v>
      </c>
      <c r="AA124">
        <v>0</v>
      </c>
      <c r="AB124">
        <v>1102.6099999999999</v>
      </c>
      <c r="AC124">
        <v>691.13</v>
      </c>
      <c r="AD124">
        <v>0</v>
      </c>
      <c r="AE124">
        <v>0</v>
      </c>
      <c r="AF124">
        <v>65.709999999999994</v>
      </c>
      <c r="AG124">
        <v>11.6</v>
      </c>
      <c r="AH124">
        <v>0</v>
      </c>
      <c r="AI124">
        <v>1</v>
      </c>
      <c r="AJ124">
        <v>16.78</v>
      </c>
      <c r="AK124">
        <v>59.58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2</v>
      </c>
      <c r="AT124">
        <v>0.05</v>
      </c>
      <c r="AU124" t="s">
        <v>45</v>
      </c>
      <c r="AV124">
        <v>0</v>
      </c>
      <c r="AW124">
        <v>2</v>
      </c>
      <c r="AX124">
        <v>224802111</v>
      </c>
      <c r="AY124">
        <v>1</v>
      </c>
      <c r="AZ124">
        <v>0</v>
      </c>
      <c r="BA124">
        <v>150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Y124*Source!I143</f>
        <v>6.994874999999999E-2</v>
      </c>
      <c r="CY124">
        <f>AB124</f>
        <v>1102.6099999999999</v>
      </c>
      <c r="CZ124">
        <f>AF124</f>
        <v>65.709999999999994</v>
      </c>
      <c r="DA124">
        <f>AJ124</f>
        <v>16.78</v>
      </c>
      <c r="DB124">
        <f>ROUND((ROUND(AT124*CZ124,2)*ROUND(1.15,7)),2)</f>
        <v>3.78</v>
      </c>
      <c r="DC124">
        <f>ROUND((ROUND(AT124*AG124,2)*ROUND(1.15,7)),2)</f>
        <v>0.67</v>
      </c>
    </row>
    <row r="125" spans="1:107" x14ac:dyDescent="0.2">
      <c r="A125">
        <f>ROW(Source!A143)</f>
        <v>143</v>
      </c>
      <c r="B125">
        <v>224801557</v>
      </c>
      <c r="C125">
        <v>224802107</v>
      </c>
      <c r="D125">
        <v>222908451</v>
      </c>
      <c r="E125">
        <v>1</v>
      </c>
      <c r="F125">
        <v>1</v>
      </c>
      <c r="G125">
        <v>1</v>
      </c>
      <c r="H125">
        <v>3</v>
      </c>
      <c r="I125" t="s">
        <v>389</v>
      </c>
      <c r="J125" t="s">
        <v>390</v>
      </c>
      <c r="K125" t="s">
        <v>391</v>
      </c>
      <c r="L125">
        <v>1339</v>
      </c>
      <c r="N125">
        <v>1007</v>
      </c>
      <c r="O125" t="s">
        <v>160</v>
      </c>
      <c r="P125" t="s">
        <v>160</v>
      </c>
      <c r="Q125">
        <v>1</v>
      </c>
      <c r="W125">
        <v>0</v>
      </c>
      <c r="X125">
        <v>-143474561</v>
      </c>
      <c r="Y125">
        <v>0.12</v>
      </c>
      <c r="AA125">
        <v>19.28</v>
      </c>
      <c r="AB125">
        <v>0</v>
      </c>
      <c r="AC125">
        <v>0</v>
      </c>
      <c r="AD125">
        <v>0</v>
      </c>
      <c r="AE125">
        <v>2.44</v>
      </c>
      <c r="AF125">
        <v>0</v>
      </c>
      <c r="AG125">
        <v>0</v>
      </c>
      <c r="AH125">
        <v>0</v>
      </c>
      <c r="AI125">
        <v>7.9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2</v>
      </c>
      <c r="AT125">
        <v>0.12</v>
      </c>
      <c r="AU125" t="s">
        <v>2</v>
      </c>
      <c r="AV125">
        <v>0</v>
      </c>
      <c r="AW125">
        <v>2</v>
      </c>
      <c r="AX125">
        <v>224802112</v>
      </c>
      <c r="AY125">
        <v>1</v>
      </c>
      <c r="AZ125">
        <v>0</v>
      </c>
      <c r="BA125">
        <v>151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Y125*Source!I143</f>
        <v>0.14597999999999997</v>
      </c>
      <c r="CY125">
        <f>AA125</f>
        <v>19.28</v>
      </c>
      <c r="CZ125">
        <f>AE125</f>
        <v>2.44</v>
      </c>
      <c r="DA125">
        <f>AI125</f>
        <v>7.9</v>
      </c>
      <c r="DB125">
        <f>ROUND(ROUND(AT125*CZ125,2),2)</f>
        <v>0.28999999999999998</v>
      </c>
      <c r="DC125">
        <f>ROUND(ROUND(AT125*AG125,2),2)</f>
        <v>0</v>
      </c>
    </row>
    <row r="126" spans="1:107" x14ac:dyDescent="0.2">
      <c r="A126">
        <f>ROW(Source!A143)</f>
        <v>143</v>
      </c>
      <c r="B126">
        <v>224801557</v>
      </c>
      <c r="C126">
        <v>224802107</v>
      </c>
      <c r="D126">
        <v>222938762</v>
      </c>
      <c r="E126">
        <v>1</v>
      </c>
      <c r="F126">
        <v>1</v>
      </c>
      <c r="G126">
        <v>1</v>
      </c>
      <c r="H126">
        <v>3</v>
      </c>
      <c r="I126" t="s">
        <v>471</v>
      </c>
      <c r="J126" t="s">
        <v>472</v>
      </c>
      <c r="K126" t="s">
        <v>473</v>
      </c>
      <c r="L126">
        <v>1346</v>
      </c>
      <c r="N126">
        <v>1009</v>
      </c>
      <c r="O126" t="s">
        <v>34</v>
      </c>
      <c r="P126" t="s">
        <v>34</v>
      </c>
      <c r="Q126">
        <v>1</v>
      </c>
      <c r="W126">
        <v>0</v>
      </c>
      <c r="X126">
        <v>-242380122</v>
      </c>
      <c r="Y126">
        <v>409</v>
      </c>
      <c r="AA126">
        <v>48.98</v>
      </c>
      <c r="AB126">
        <v>0</v>
      </c>
      <c r="AC126">
        <v>0</v>
      </c>
      <c r="AD126">
        <v>0</v>
      </c>
      <c r="AE126">
        <v>6.2</v>
      </c>
      <c r="AF126">
        <v>0</v>
      </c>
      <c r="AG126">
        <v>0</v>
      </c>
      <c r="AH126">
        <v>0</v>
      </c>
      <c r="AI126">
        <v>7.9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2</v>
      </c>
      <c r="AT126">
        <v>409</v>
      </c>
      <c r="AU126" t="s">
        <v>2</v>
      </c>
      <c r="AV126">
        <v>0</v>
      </c>
      <c r="AW126">
        <v>2</v>
      </c>
      <c r="AX126">
        <v>224802115</v>
      </c>
      <c r="AY126">
        <v>1</v>
      </c>
      <c r="AZ126">
        <v>0</v>
      </c>
      <c r="BA126">
        <v>154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Y126*Source!I143</f>
        <v>497.54849999999999</v>
      </c>
      <c r="CY126">
        <f>AA126</f>
        <v>48.98</v>
      </c>
      <c r="CZ126">
        <f>AE126</f>
        <v>6.2</v>
      </c>
      <c r="DA126">
        <f>AI126</f>
        <v>7.9</v>
      </c>
      <c r="DB126">
        <f>ROUND(ROUND(AT126*CZ126,2),2)</f>
        <v>2535.8000000000002</v>
      </c>
      <c r="DC126">
        <f>ROUND(ROUND(AT126*AG126,2),2)</f>
        <v>0</v>
      </c>
    </row>
    <row r="127" spans="1:107" x14ac:dyDescent="0.2">
      <c r="A127">
        <f>ROW(Source!A148)</f>
        <v>148</v>
      </c>
      <c r="B127">
        <v>224801565</v>
      </c>
      <c r="C127">
        <v>224802120</v>
      </c>
      <c r="D127">
        <v>178400107</v>
      </c>
      <c r="E127">
        <v>70</v>
      </c>
      <c r="F127">
        <v>1</v>
      </c>
      <c r="G127">
        <v>1</v>
      </c>
      <c r="H127">
        <v>1</v>
      </c>
      <c r="I127" t="s">
        <v>381</v>
      </c>
      <c r="J127" t="s">
        <v>2</v>
      </c>
      <c r="K127" t="s">
        <v>382</v>
      </c>
      <c r="L127">
        <v>1191</v>
      </c>
      <c r="N127">
        <v>74472246</v>
      </c>
      <c r="O127" t="s">
        <v>343</v>
      </c>
      <c r="P127" t="s">
        <v>343</v>
      </c>
      <c r="Q127">
        <v>1</v>
      </c>
      <c r="W127">
        <v>0</v>
      </c>
      <c r="X127">
        <v>-1810713292</v>
      </c>
      <c r="Y127">
        <v>25.645</v>
      </c>
      <c r="AA127">
        <v>0</v>
      </c>
      <c r="AB127">
        <v>0</v>
      </c>
      <c r="AC127">
        <v>0</v>
      </c>
      <c r="AD127">
        <v>9.18</v>
      </c>
      <c r="AE127">
        <v>0</v>
      </c>
      <c r="AF127">
        <v>0</v>
      </c>
      <c r="AG127">
        <v>0</v>
      </c>
      <c r="AH127">
        <v>9.18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2</v>
      </c>
      <c r="AT127">
        <v>22.3</v>
      </c>
      <c r="AU127" t="s">
        <v>45</v>
      </c>
      <c r="AV127">
        <v>1</v>
      </c>
      <c r="AW127">
        <v>2</v>
      </c>
      <c r="AX127">
        <v>224802127</v>
      </c>
      <c r="AY127">
        <v>1</v>
      </c>
      <c r="AZ127">
        <v>0</v>
      </c>
      <c r="BA127">
        <v>155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Y127*Source!I148</f>
        <v>31.197142499999998</v>
      </c>
      <c r="CY127">
        <f>AD127</f>
        <v>9.18</v>
      </c>
      <c r="CZ127">
        <f>AH127</f>
        <v>9.18</v>
      </c>
      <c r="DA127">
        <f>AL127</f>
        <v>1</v>
      </c>
      <c r="DB127">
        <f>ROUND((ROUND(AT127*CZ127,2)*ROUND(1.15,7)),2)</f>
        <v>235.42</v>
      </c>
      <c r="DC127">
        <f>ROUND((ROUND(AT127*AG127,2)*ROUND(1.15,7)),2)</f>
        <v>0</v>
      </c>
    </row>
    <row r="128" spans="1:107" x14ac:dyDescent="0.2">
      <c r="A128">
        <f>ROW(Source!A148)</f>
        <v>148</v>
      </c>
      <c r="B128">
        <v>224801565</v>
      </c>
      <c r="C128">
        <v>224802120</v>
      </c>
      <c r="D128">
        <v>178392216</v>
      </c>
      <c r="E128">
        <v>70</v>
      </c>
      <c r="F128">
        <v>1</v>
      </c>
      <c r="G128">
        <v>1</v>
      </c>
      <c r="H128">
        <v>1</v>
      </c>
      <c r="I128" t="s">
        <v>344</v>
      </c>
      <c r="J128" t="s">
        <v>2</v>
      </c>
      <c r="K128" t="s">
        <v>345</v>
      </c>
      <c r="L128">
        <v>1191</v>
      </c>
      <c r="N128">
        <v>74472246</v>
      </c>
      <c r="O128" t="s">
        <v>343</v>
      </c>
      <c r="P128" t="s">
        <v>343</v>
      </c>
      <c r="Q128">
        <v>1</v>
      </c>
      <c r="W128">
        <v>0</v>
      </c>
      <c r="X128">
        <v>-1417349443</v>
      </c>
      <c r="Y128">
        <v>0.24149999999999996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2</v>
      </c>
      <c r="AT128">
        <v>0.21</v>
      </c>
      <c r="AU128" t="s">
        <v>45</v>
      </c>
      <c r="AV128">
        <v>2</v>
      </c>
      <c r="AW128">
        <v>2</v>
      </c>
      <c r="AX128">
        <v>224802128</v>
      </c>
      <c r="AY128">
        <v>1</v>
      </c>
      <c r="AZ128">
        <v>0</v>
      </c>
      <c r="BA128">
        <v>156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Y128*Source!I148</f>
        <v>0.29378474999999993</v>
      </c>
      <c r="CY128">
        <f>AD128</f>
        <v>0</v>
      </c>
      <c r="CZ128">
        <f>AH128</f>
        <v>0</v>
      </c>
      <c r="DA128">
        <f>AL128</f>
        <v>1</v>
      </c>
      <c r="DB128">
        <f>ROUND((ROUND(AT128*CZ128,2)*ROUND(1.15,7)),2)</f>
        <v>0</v>
      </c>
      <c r="DC128">
        <f>ROUND((ROUND(AT128*AG128,2)*ROUND(1.15,7)),2)</f>
        <v>0</v>
      </c>
    </row>
    <row r="129" spans="1:107" x14ac:dyDescent="0.2">
      <c r="A129">
        <f>ROW(Source!A148)</f>
        <v>148</v>
      </c>
      <c r="B129">
        <v>224801565</v>
      </c>
      <c r="C129">
        <v>224802120</v>
      </c>
      <c r="D129">
        <v>223057975</v>
      </c>
      <c r="E129">
        <v>1</v>
      </c>
      <c r="F129">
        <v>1</v>
      </c>
      <c r="G129">
        <v>1</v>
      </c>
      <c r="H129">
        <v>2</v>
      </c>
      <c r="I129" t="s">
        <v>383</v>
      </c>
      <c r="J129" t="s">
        <v>384</v>
      </c>
      <c r="K129" t="s">
        <v>385</v>
      </c>
      <c r="L129">
        <v>1367</v>
      </c>
      <c r="N129">
        <v>1011</v>
      </c>
      <c r="O129" t="s">
        <v>349</v>
      </c>
      <c r="P129" t="s">
        <v>349</v>
      </c>
      <c r="Q129">
        <v>1</v>
      </c>
      <c r="W129">
        <v>0</v>
      </c>
      <c r="X129">
        <v>-896236776</v>
      </c>
      <c r="Y129">
        <v>9.1999999999999998E-2</v>
      </c>
      <c r="AA129">
        <v>0</v>
      </c>
      <c r="AB129">
        <v>89.99</v>
      </c>
      <c r="AC129">
        <v>10.06</v>
      </c>
      <c r="AD129">
        <v>0</v>
      </c>
      <c r="AE129">
        <v>0</v>
      </c>
      <c r="AF129">
        <v>89.99</v>
      </c>
      <c r="AG129">
        <v>10.06</v>
      </c>
      <c r="AH129">
        <v>0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2</v>
      </c>
      <c r="AT129">
        <v>0.08</v>
      </c>
      <c r="AU129" t="s">
        <v>45</v>
      </c>
      <c r="AV129">
        <v>0</v>
      </c>
      <c r="AW129">
        <v>2</v>
      </c>
      <c r="AX129">
        <v>224802129</v>
      </c>
      <c r="AY129">
        <v>1</v>
      </c>
      <c r="AZ129">
        <v>0</v>
      </c>
      <c r="BA129">
        <v>157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Y129*Source!I148</f>
        <v>0.11191799999999999</v>
      </c>
      <c r="CY129">
        <f>AB129</f>
        <v>89.99</v>
      </c>
      <c r="CZ129">
        <f>AF129</f>
        <v>89.99</v>
      </c>
      <c r="DA129">
        <f>AJ129</f>
        <v>1</v>
      </c>
      <c r="DB129">
        <f>ROUND((ROUND(AT129*CZ129,2)*ROUND(1.15,7)),2)</f>
        <v>8.2799999999999994</v>
      </c>
      <c r="DC129">
        <f>ROUND((ROUND(AT129*AG129,2)*ROUND(1.15,7)),2)</f>
        <v>0.92</v>
      </c>
    </row>
    <row r="130" spans="1:107" x14ac:dyDescent="0.2">
      <c r="A130">
        <f>ROW(Source!A148)</f>
        <v>148</v>
      </c>
      <c r="B130">
        <v>224801565</v>
      </c>
      <c r="C130">
        <v>224802120</v>
      </c>
      <c r="D130">
        <v>223058015</v>
      </c>
      <c r="E130">
        <v>1</v>
      </c>
      <c r="F130">
        <v>1</v>
      </c>
      <c r="G130">
        <v>1</v>
      </c>
      <c r="H130">
        <v>2</v>
      </c>
      <c r="I130" t="s">
        <v>346</v>
      </c>
      <c r="J130" t="s">
        <v>347</v>
      </c>
      <c r="K130" t="s">
        <v>348</v>
      </c>
      <c r="L130">
        <v>1367</v>
      </c>
      <c r="N130">
        <v>1011</v>
      </c>
      <c r="O130" t="s">
        <v>349</v>
      </c>
      <c r="P130" t="s">
        <v>349</v>
      </c>
      <c r="Q130">
        <v>1</v>
      </c>
      <c r="W130">
        <v>0</v>
      </c>
      <c r="X130">
        <v>1232162608</v>
      </c>
      <c r="Y130">
        <v>0.14949999999999999</v>
      </c>
      <c r="AA130">
        <v>0</v>
      </c>
      <c r="AB130">
        <v>31.26</v>
      </c>
      <c r="AC130">
        <v>13.5</v>
      </c>
      <c r="AD130">
        <v>0</v>
      </c>
      <c r="AE130">
        <v>0</v>
      </c>
      <c r="AF130">
        <v>31.26</v>
      </c>
      <c r="AG130">
        <v>13.5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2</v>
      </c>
      <c r="AT130">
        <v>0.13</v>
      </c>
      <c r="AU130" t="s">
        <v>45</v>
      </c>
      <c r="AV130">
        <v>0</v>
      </c>
      <c r="AW130">
        <v>2</v>
      </c>
      <c r="AX130">
        <v>224802130</v>
      </c>
      <c r="AY130">
        <v>1</v>
      </c>
      <c r="AZ130">
        <v>0</v>
      </c>
      <c r="BA130">
        <v>158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Y130*Source!I148</f>
        <v>0.18186674999999999</v>
      </c>
      <c r="CY130">
        <f>AB130</f>
        <v>31.26</v>
      </c>
      <c r="CZ130">
        <f>AF130</f>
        <v>31.26</v>
      </c>
      <c r="DA130">
        <f>AJ130</f>
        <v>1</v>
      </c>
      <c r="DB130">
        <f>ROUND((ROUND(AT130*CZ130,2)*ROUND(1.15,7)),2)</f>
        <v>4.67</v>
      </c>
      <c r="DC130">
        <f>ROUND((ROUND(AT130*AG130,2)*ROUND(1.15,7)),2)</f>
        <v>2.02</v>
      </c>
    </row>
    <row r="131" spans="1:107" x14ac:dyDescent="0.2">
      <c r="A131">
        <f>ROW(Source!A148)</f>
        <v>148</v>
      </c>
      <c r="B131">
        <v>224801565</v>
      </c>
      <c r="C131">
        <v>224802120</v>
      </c>
      <c r="D131">
        <v>222927871</v>
      </c>
      <c r="E131">
        <v>1</v>
      </c>
      <c r="F131">
        <v>1</v>
      </c>
      <c r="G131">
        <v>1</v>
      </c>
      <c r="H131">
        <v>3</v>
      </c>
      <c r="I131" t="s">
        <v>474</v>
      </c>
      <c r="J131" t="s">
        <v>475</v>
      </c>
      <c r="K131" t="s">
        <v>476</v>
      </c>
      <c r="L131">
        <v>1348</v>
      </c>
      <c r="N131">
        <v>1009</v>
      </c>
      <c r="O131" t="s">
        <v>53</v>
      </c>
      <c r="P131" t="s">
        <v>53</v>
      </c>
      <c r="Q131">
        <v>1000</v>
      </c>
      <c r="W131">
        <v>0</v>
      </c>
      <c r="X131">
        <v>1421771881</v>
      </c>
      <c r="Y131">
        <v>1.2999999999999999E-3</v>
      </c>
      <c r="AA131">
        <v>6500</v>
      </c>
      <c r="AB131">
        <v>0</v>
      </c>
      <c r="AC131">
        <v>0</v>
      </c>
      <c r="AD131">
        <v>0</v>
      </c>
      <c r="AE131">
        <v>6500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2</v>
      </c>
      <c r="AT131">
        <v>1.2999999999999999E-3</v>
      </c>
      <c r="AU131" t="s">
        <v>2</v>
      </c>
      <c r="AV131">
        <v>0</v>
      </c>
      <c r="AW131">
        <v>2</v>
      </c>
      <c r="AX131">
        <v>224802131</v>
      </c>
      <c r="AY131">
        <v>1</v>
      </c>
      <c r="AZ131">
        <v>0</v>
      </c>
      <c r="BA131">
        <v>159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Y131*Source!I148</f>
        <v>1.5814499999999999E-3</v>
      </c>
      <c r="CY131">
        <f>AA131</f>
        <v>6500</v>
      </c>
      <c r="CZ131">
        <f>AE131</f>
        <v>6500</v>
      </c>
      <c r="DA131">
        <f>AI131</f>
        <v>1</v>
      </c>
      <c r="DB131">
        <f>ROUND(ROUND(AT131*CZ131,2),2)</f>
        <v>8.4499999999999993</v>
      </c>
      <c r="DC131">
        <f>ROUND(ROUND(AT131*AG131,2),2)</f>
        <v>0</v>
      </c>
    </row>
    <row r="132" spans="1:107" x14ac:dyDescent="0.2">
      <c r="A132">
        <f>ROW(Source!A148)</f>
        <v>148</v>
      </c>
      <c r="B132">
        <v>224801565</v>
      </c>
      <c r="C132">
        <v>224802120</v>
      </c>
      <c r="D132">
        <v>222927895</v>
      </c>
      <c r="E132">
        <v>1</v>
      </c>
      <c r="F132">
        <v>1</v>
      </c>
      <c r="G132">
        <v>1</v>
      </c>
      <c r="H132">
        <v>3</v>
      </c>
      <c r="I132" t="s">
        <v>477</v>
      </c>
      <c r="J132" t="s">
        <v>478</v>
      </c>
      <c r="K132" t="s">
        <v>479</v>
      </c>
      <c r="L132">
        <v>1348</v>
      </c>
      <c r="N132">
        <v>1009</v>
      </c>
      <c r="O132" t="s">
        <v>53</v>
      </c>
      <c r="P132" t="s">
        <v>53</v>
      </c>
      <c r="Q132">
        <v>1000</v>
      </c>
      <c r="W132">
        <v>0</v>
      </c>
      <c r="X132">
        <v>-120483918</v>
      </c>
      <c r="Y132">
        <v>0.36</v>
      </c>
      <c r="AA132">
        <v>4455.2</v>
      </c>
      <c r="AB132">
        <v>0</v>
      </c>
      <c r="AC132">
        <v>0</v>
      </c>
      <c r="AD132">
        <v>0</v>
      </c>
      <c r="AE132">
        <v>4455.2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2</v>
      </c>
      <c r="AT132">
        <v>0.36</v>
      </c>
      <c r="AU132" t="s">
        <v>2</v>
      </c>
      <c r="AV132">
        <v>0</v>
      </c>
      <c r="AW132">
        <v>2</v>
      </c>
      <c r="AX132">
        <v>224802132</v>
      </c>
      <c r="AY132">
        <v>1</v>
      </c>
      <c r="AZ132">
        <v>0</v>
      </c>
      <c r="BA132">
        <v>160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Y132*Source!I148</f>
        <v>0.43793999999999994</v>
      </c>
      <c r="CY132">
        <f>AA132</f>
        <v>4455.2</v>
      </c>
      <c r="CZ132">
        <f>AE132</f>
        <v>4455.2</v>
      </c>
      <c r="DA132">
        <f>AI132</f>
        <v>1</v>
      </c>
      <c r="DB132">
        <f>ROUND(ROUND(AT132*CZ132,2),2)</f>
        <v>1603.87</v>
      </c>
      <c r="DC132">
        <f>ROUND(ROUND(AT132*AG132,2),2)</f>
        <v>0</v>
      </c>
    </row>
    <row r="133" spans="1:107" x14ac:dyDescent="0.2">
      <c r="A133">
        <f>ROW(Source!A149)</f>
        <v>149</v>
      </c>
      <c r="B133">
        <v>224801557</v>
      </c>
      <c r="C133">
        <v>224802120</v>
      </c>
      <c r="D133">
        <v>178400107</v>
      </c>
      <c r="E133">
        <v>70</v>
      </c>
      <c r="F133">
        <v>1</v>
      </c>
      <c r="G133">
        <v>1</v>
      </c>
      <c r="H133">
        <v>1</v>
      </c>
      <c r="I133" t="s">
        <v>381</v>
      </c>
      <c r="J133" t="s">
        <v>2</v>
      </c>
      <c r="K133" t="s">
        <v>382</v>
      </c>
      <c r="L133">
        <v>1191</v>
      </c>
      <c r="N133">
        <v>74472246</v>
      </c>
      <c r="O133" t="s">
        <v>343</v>
      </c>
      <c r="P133" t="s">
        <v>343</v>
      </c>
      <c r="Q133">
        <v>1</v>
      </c>
      <c r="W133">
        <v>0</v>
      </c>
      <c r="X133">
        <v>-1810713292</v>
      </c>
      <c r="Y133">
        <v>25.645</v>
      </c>
      <c r="AA133">
        <v>0</v>
      </c>
      <c r="AB133">
        <v>0</v>
      </c>
      <c r="AC133">
        <v>0</v>
      </c>
      <c r="AD133">
        <v>546.94000000000005</v>
      </c>
      <c r="AE133">
        <v>0</v>
      </c>
      <c r="AF133">
        <v>0</v>
      </c>
      <c r="AG133">
        <v>0</v>
      </c>
      <c r="AH133">
        <v>9.18</v>
      </c>
      <c r="AI133">
        <v>1</v>
      </c>
      <c r="AJ133">
        <v>1</v>
      </c>
      <c r="AK133">
        <v>1</v>
      </c>
      <c r="AL133">
        <v>59.58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2</v>
      </c>
      <c r="AT133">
        <v>22.3</v>
      </c>
      <c r="AU133" t="s">
        <v>45</v>
      </c>
      <c r="AV133">
        <v>1</v>
      </c>
      <c r="AW133">
        <v>2</v>
      </c>
      <c r="AX133">
        <v>224802127</v>
      </c>
      <c r="AY133">
        <v>1</v>
      </c>
      <c r="AZ133">
        <v>0</v>
      </c>
      <c r="BA133">
        <v>161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Y133*Source!I149</f>
        <v>31.197142499999998</v>
      </c>
      <c r="CY133">
        <f>AD133</f>
        <v>546.94000000000005</v>
      </c>
      <c r="CZ133">
        <f>AH133</f>
        <v>9.18</v>
      </c>
      <c r="DA133">
        <f>AL133</f>
        <v>59.58</v>
      </c>
      <c r="DB133">
        <f>ROUND((ROUND(AT133*CZ133,2)*ROUND(1.15,7)),2)</f>
        <v>235.42</v>
      </c>
      <c r="DC133">
        <f>ROUND((ROUND(AT133*AG133,2)*ROUND(1.15,7)),2)</f>
        <v>0</v>
      </c>
    </row>
    <row r="134" spans="1:107" x14ac:dyDescent="0.2">
      <c r="A134">
        <f>ROW(Source!A149)</f>
        <v>149</v>
      </c>
      <c r="B134">
        <v>224801557</v>
      </c>
      <c r="C134">
        <v>224802120</v>
      </c>
      <c r="D134">
        <v>178392216</v>
      </c>
      <c r="E134">
        <v>70</v>
      </c>
      <c r="F134">
        <v>1</v>
      </c>
      <c r="G134">
        <v>1</v>
      </c>
      <c r="H134">
        <v>1</v>
      </c>
      <c r="I134" t="s">
        <v>344</v>
      </c>
      <c r="J134" t="s">
        <v>2</v>
      </c>
      <c r="K134" t="s">
        <v>345</v>
      </c>
      <c r="L134">
        <v>1191</v>
      </c>
      <c r="N134">
        <v>74472246</v>
      </c>
      <c r="O134" t="s">
        <v>343</v>
      </c>
      <c r="P134" t="s">
        <v>343</v>
      </c>
      <c r="Q134">
        <v>1</v>
      </c>
      <c r="W134">
        <v>0</v>
      </c>
      <c r="X134">
        <v>-1417349443</v>
      </c>
      <c r="Y134">
        <v>0.24149999999999996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59.58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2</v>
      </c>
      <c r="AT134">
        <v>0.21</v>
      </c>
      <c r="AU134" t="s">
        <v>45</v>
      </c>
      <c r="AV134">
        <v>2</v>
      </c>
      <c r="AW134">
        <v>2</v>
      </c>
      <c r="AX134">
        <v>224802128</v>
      </c>
      <c r="AY134">
        <v>1</v>
      </c>
      <c r="AZ134">
        <v>0</v>
      </c>
      <c r="BA134">
        <v>162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Y134*Source!I149</f>
        <v>0.29378474999999993</v>
      </c>
      <c r="CY134">
        <f>AD134</f>
        <v>0</v>
      </c>
      <c r="CZ134">
        <f>AH134</f>
        <v>0</v>
      </c>
      <c r="DA134">
        <f>AL134</f>
        <v>1</v>
      </c>
      <c r="DB134">
        <f>ROUND((ROUND(AT134*CZ134,2)*ROUND(1.15,7)),2)</f>
        <v>0</v>
      </c>
      <c r="DC134">
        <f>ROUND((ROUND(AT134*AG134,2)*ROUND(1.15,7)),2)</f>
        <v>0</v>
      </c>
    </row>
    <row r="135" spans="1:107" x14ac:dyDescent="0.2">
      <c r="A135">
        <f>ROW(Source!A149)</f>
        <v>149</v>
      </c>
      <c r="B135">
        <v>224801557</v>
      </c>
      <c r="C135">
        <v>224802120</v>
      </c>
      <c r="D135">
        <v>223057975</v>
      </c>
      <c r="E135">
        <v>1</v>
      </c>
      <c r="F135">
        <v>1</v>
      </c>
      <c r="G135">
        <v>1</v>
      </c>
      <c r="H135">
        <v>2</v>
      </c>
      <c r="I135" t="s">
        <v>383</v>
      </c>
      <c r="J135" t="s">
        <v>384</v>
      </c>
      <c r="K135" t="s">
        <v>385</v>
      </c>
      <c r="L135">
        <v>1367</v>
      </c>
      <c r="N135">
        <v>1011</v>
      </c>
      <c r="O135" t="s">
        <v>349</v>
      </c>
      <c r="P135" t="s">
        <v>349</v>
      </c>
      <c r="Q135">
        <v>1</v>
      </c>
      <c r="W135">
        <v>0</v>
      </c>
      <c r="X135">
        <v>-896236776</v>
      </c>
      <c r="Y135">
        <v>9.1999999999999998E-2</v>
      </c>
      <c r="AA135">
        <v>0</v>
      </c>
      <c r="AB135">
        <v>1510.03</v>
      </c>
      <c r="AC135">
        <v>599.37</v>
      </c>
      <c r="AD135">
        <v>0</v>
      </c>
      <c r="AE135">
        <v>0</v>
      </c>
      <c r="AF135">
        <v>89.99</v>
      </c>
      <c r="AG135">
        <v>10.06</v>
      </c>
      <c r="AH135">
        <v>0</v>
      </c>
      <c r="AI135">
        <v>1</v>
      </c>
      <c r="AJ135">
        <v>16.78</v>
      </c>
      <c r="AK135">
        <v>59.58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2</v>
      </c>
      <c r="AT135">
        <v>0.08</v>
      </c>
      <c r="AU135" t="s">
        <v>45</v>
      </c>
      <c r="AV135">
        <v>0</v>
      </c>
      <c r="AW135">
        <v>2</v>
      </c>
      <c r="AX135">
        <v>224802129</v>
      </c>
      <c r="AY135">
        <v>1</v>
      </c>
      <c r="AZ135">
        <v>0</v>
      </c>
      <c r="BA135">
        <v>163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Y135*Source!I149</f>
        <v>0.11191799999999999</v>
      </c>
      <c r="CY135">
        <f>AB135</f>
        <v>1510.03</v>
      </c>
      <c r="CZ135">
        <f>AF135</f>
        <v>89.99</v>
      </c>
      <c r="DA135">
        <f>AJ135</f>
        <v>16.78</v>
      </c>
      <c r="DB135">
        <f>ROUND((ROUND(AT135*CZ135,2)*ROUND(1.15,7)),2)</f>
        <v>8.2799999999999994</v>
      </c>
      <c r="DC135">
        <f>ROUND((ROUND(AT135*AG135,2)*ROUND(1.15,7)),2)</f>
        <v>0.92</v>
      </c>
    </row>
    <row r="136" spans="1:107" x14ac:dyDescent="0.2">
      <c r="A136">
        <f>ROW(Source!A149)</f>
        <v>149</v>
      </c>
      <c r="B136">
        <v>224801557</v>
      </c>
      <c r="C136">
        <v>224802120</v>
      </c>
      <c r="D136">
        <v>223058015</v>
      </c>
      <c r="E136">
        <v>1</v>
      </c>
      <c r="F136">
        <v>1</v>
      </c>
      <c r="G136">
        <v>1</v>
      </c>
      <c r="H136">
        <v>2</v>
      </c>
      <c r="I136" t="s">
        <v>346</v>
      </c>
      <c r="J136" t="s">
        <v>347</v>
      </c>
      <c r="K136" t="s">
        <v>348</v>
      </c>
      <c r="L136">
        <v>1367</v>
      </c>
      <c r="N136">
        <v>1011</v>
      </c>
      <c r="O136" t="s">
        <v>349</v>
      </c>
      <c r="P136" t="s">
        <v>349</v>
      </c>
      <c r="Q136">
        <v>1</v>
      </c>
      <c r="W136">
        <v>0</v>
      </c>
      <c r="X136">
        <v>1232162608</v>
      </c>
      <c r="Y136">
        <v>0.14949999999999999</v>
      </c>
      <c r="AA136">
        <v>0</v>
      </c>
      <c r="AB136">
        <v>524.54</v>
      </c>
      <c r="AC136">
        <v>804.33</v>
      </c>
      <c r="AD136">
        <v>0</v>
      </c>
      <c r="AE136">
        <v>0</v>
      </c>
      <c r="AF136">
        <v>31.26</v>
      </c>
      <c r="AG136">
        <v>13.5</v>
      </c>
      <c r="AH136">
        <v>0</v>
      </c>
      <c r="AI136">
        <v>1</v>
      </c>
      <c r="AJ136">
        <v>16.78</v>
      </c>
      <c r="AK136">
        <v>59.58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2</v>
      </c>
      <c r="AT136">
        <v>0.13</v>
      </c>
      <c r="AU136" t="s">
        <v>45</v>
      </c>
      <c r="AV136">
        <v>0</v>
      </c>
      <c r="AW136">
        <v>2</v>
      </c>
      <c r="AX136">
        <v>224802130</v>
      </c>
      <c r="AY136">
        <v>1</v>
      </c>
      <c r="AZ136">
        <v>0</v>
      </c>
      <c r="BA136">
        <v>164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Y136*Source!I149</f>
        <v>0.18186674999999999</v>
      </c>
      <c r="CY136">
        <f>AB136</f>
        <v>524.54</v>
      </c>
      <c r="CZ136">
        <f>AF136</f>
        <v>31.26</v>
      </c>
      <c r="DA136">
        <f>AJ136</f>
        <v>16.78</v>
      </c>
      <c r="DB136">
        <f>ROUND((ROUND(AT136*CZ136,2)*ROUND(1.15,7)),2)</f>
        <v>4.67</v>
      </c>
      <c r="DC136">
        <f>ROUND((ROUND(AT136*AG136,2)*ROUND(1.15,7)),2)</f>
        <v>2.02</v>
      </c>
    </row>
    <row r="137" spans="1:107" x14ac:dyDescent="0.2">
      <c r="A137">
        <f>ROW(Source!A149)</f>
        <v>149</v>
      </c>
      <c r="B137">
        <v>224801557</v>
      </c>
      <c r="C137">
        <v>224802120</v>
      </c>
      <c r="D137">
        <v>222927871</v>
      </c>
      <c r="E137">
        <v>1</v>
      </c>
      <c r="F137">
        <v>1</v>
      </c>
      <c r="G137">
        <v>1</v>
      </c>
      <c r="H137">
        <v>3</v>
      </c>
      <c r="I137" t="s">
        <v>474</v>
      </c>
      <c r="J137" t="s">
        <v>475</v>
      </c>
      <c r="K137" t="s">
        <v>476</v>
      </c>
      <c r="L137">
        <v>1348</v>
      </c>
      <c r="N137">
        <v>1009</v>
      </c>
      <c r="O137" t="s">
        <v>53</v>
      </c>
      <c r="P137" t="s">
        <v>53</v>
      </c>
      <c r="Q137">
        <v>1000</v>
      </c>
      <c r="W137">
        <v>0</v>
      </c>
      <c r="X137">
        <v>1421771881</v>
      </c>
      <c r="Y137">
        <v>1.2999999999999999E-3</v>
      </c>
      <c r="AA137">
        <v>51350</v>
      </c>
      <c r="AB137">
        <v>0</v>
      </c>
      <c r="AC137">
        <v>0</v>
      </c>
      <c r="AD137">
        <v>0</v>
      </c>
      <c r="AE137">
        <v>6500</v>
      </c>
      <c r="AF137">
        <v>0</v>
      </c>
      <c r="AG137">
        <v>0</v>
      </c>
      <c r="AH137">
        <v>0</v>
      </c>
      <c r="AI137">
        <v>7.9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2</v>
      </c>
      <c r="AT137">
        <v>1.2999999999999999E-3</v>
      </c>
      <c r="AU137" t="s">
        <v>2</v>
      </c>
      <c r="AV137">
        <v>0</v>
      </c>
      <c r="AW137">
        <v>2</v>
      </c>
      <c r="AX137">
        <v>224802131</v>
      </c>
      <c r="AY137">
        <v>1</v>
      </c>
      <c r="AZ137">
        <v>0</v>
      </c>
      <c r="BA137">
        <v>165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Y137*Source!I149</f>
        <v>1.5814499999999999E-3</v>
      </c>
      <c r="CY137">
        <f>AA137</f>
        <v>51350</v>
      </c>
      <c r="CZ137">
        <f>AE137</f>
        <v>6500</v>
      </c>
      <c r="DA137">
        <f>AI137</f>
        <v>7.9</v>
      </c>
      <c r="DB137">
        <f>ROUND(ROUND(AT137*CZ137,2),2)</f>
        <v>8.4499999999999993</v>
      </c>
      <c r="DC137">
        <f>ROUND(ROUND(AT137*AG137,2),2)</f>
        <v>0</v>
      </c>
    </row>
    <row r="138" spans="1:107" x14ac:dyDescent="0.2">
      <c r="A138">
        <f>ROW(Source!A149)</f>
        <v>149</v>
      </c>
      <c r="B138">
        <v>224801557</v>
      </c>
      <c r="C138">
        <v>224802120</v>
      </c>
      <c r="D138">
        <v>222927895</v>
      </c>
      <c r="E138">
        <v>1</v>
      </c>
      <c r="F138">
        <v>1</v>
      </c>
      <c r="G138">
        <v>1</v>
      </c>
      <c r="H138">
        <v>3</v>
      </c>
      <c r="I138" t="s">
        <v>477</v>
      </c>
      <c r="J138" t="s">
        <v>478</v>
      </c>
      <c r="K138" t="s">
        <v>479</v>
      </c>
      <c r="L138">
        <v>1348</v>
      </c>
      <c r="N138">
        <v>1009</v>
      </c>
      <c r="O138" t="s">
        <v>53</v>
      </c>
      <c r="P138" t="s">
        <v>53</v>
      </c>
      <c r="Q138">
        <v>1000</v>
      </c>
      <c r="W138">
        <v>0</v>
      </c>
      <c r="X138">
        <v>-120483918</v>
      </c>
      <c r="Y138">
        <v>0.36</v>
      </c>
      <c r="AA138">
        <v>35196.080000000002</v>
      </c>
      <c r="AB138">
        <v>0</v>
      </c>
      <c r="AC138">
        <v>0</v>
      </c>
      <c r="AD138">
        <v>0</v>
      </c>
      <c r="AE138">
        <v>4455.2</v>
      </c>
      <c r="AF138">
        <v>0</v>
      </c>
      <c r="AG138">
        <v>0</v>
      </c>
      <c r="AH138">
        <v>0</v>
      </c>
      <c r="AI138">
        <v>7.9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2</v>
      </c>
      <c r="AT138">
        <v>0.36</v>
      </c>
      <c r="AU138" t="s">
        <v>2</v>
      </c>
      <c r="AV138">
        <v>0</v>
      </c>
      <c r="AW138">
        <v>2</v>
      </c>
      <c r="AX138">
        <v>224802132</v>
      </c>
      <c r="AY138">
        <v>1</v>
      </c>
      <c r="AZ138">
        <v>0</v>
      </c>
      <c r="BA138">
        <v>166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Y138*Source!I149</f>
        <v>0.43793999999999994</v>
      </c>
      <c r="CY138">
        <f>AA138</f>
        <v>35196.080000000002</v>
      </c>
      <c r="CZ138">
        <f>AE138</f>
        <v>4455.2</v>
      </c>
      <c r="DA138">
        <f>AI138</f>
        <v>7.9</v>
      </c>
      <c r="DB138">
        <f>ROUND(ROUND(AT138*CZ138,2),2)</f>
        <v>1603.87</v>
      </c>
      <c r="DC138">
        <f>ROUND(ROUND(AT138*AG138,2),2)</f>
        <v>0</v>
      </c>
    </row>
    <row r="139" spans="1:107" x14ac:dyDescent="0.2">
      <c r="A139">
        <f>ROW(Source!A150)</f>
        <v>150</v>
      </c>
      <c r="B139">
        <v>224801565</v>
      </c>
      <c r="C139">
        <v>224802087</v>
      </c>
      <c r="D139">
        <v>222895985</v>
      </c>
      <c r="E139">
        <v>70</v>
      </c>
      <c r="F139">
        <v>1</v>
      </c>
      <c r="G139">
        <v>1</v>
      </c>
      <c r="H139">
        <v>1</v>
      </c>
      <c r="I139" t="s">
        <v>381</v>
      </c>
      <c r="J139" t="s">
        <v>2</v>
      </c>
      <c r="K139" t="s">
        <v>382</v>
      </c>
      <c r="L139">
        <v>1191</v>
      </c>
      <c r="N139">
        <v>74472246</v>
      </c>
      <c r="O139" t="s">
        <v>343</v>
      </c>
      <c r="P139" t="s">
        <v>343</v>
      </c>
      <c r="Q139">
        <v>1</v>
      </c>
      <c r="W139">
        <v>0</v>
      </c>
      <c r="X139">
        <v>-1810713292</v>
      </c>
      <c r="Y139">
        <v>264.5</v>
      </c>
      <c r="AA139">
        <v>0</v>
      </c>
      <c r="AB139">
        <v>0</v>
      </c>
      <c r="AC139">
        <v>0</v>
      </c>
      <c r="AD139">
        <v>9.18</v>
      </c>
      <c r="AE139">
        <v>0</v>
      </c>
      <c r="AF139">
        <v>0</v>
      </c>
      <c r="AG139">
        <v>0</v>
      </c>
      <c r="AH139">
        <v>9.18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2</v>
      </c>
      <c r="AT139">
        <v>115</v>
      </c>
      <c r="AU139" t="s">
        <v>24</v>
      </c>
      <c r="AV139">
        <v>1</v>
      </c>
      <c r="AW139">
        <v>2</v>
      </c>
      <c r="AX139">
        <v>224802088</v>
      </c>
      <c r="AY139">
        <v>1</v>
      </c>
      <c r="AZ139">
        <v>0</v>
      </c>
      <c r="BA139">
        <v>167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Y139*Source!I150</f>
        <v>321.76425</v>
      </c>
      <c r="CY139">
        <f>AD139</f>
        <v>9.18</v>
      </c>
      <c r="CZ139">
        <f>AH139</f>
        <v>9.18</v>
      </c>
      <c r="DA139">
        <f>AL139</f>
        <v>1</v>
      </c>
      <c r="DB139">
        <f>ROUND((ROUND(AT139*CZ139,2)*ROUND((2*1.15),7)),2)</f>
        <v>2428.11</v>
      </c>
      <c r="DC139">
        <f>ROUND((ROUND(AT139*AG139,2)*ROUND((2*1.15),7)),2)</f>
        <v>0</v>
      </c>
    </row>
    <row r="140" spans="1:107" x14ac:dyDescent="0.2">
      <c r="A140">
        <f>ROW(Source!A150)</f>
        <v>150</v>
      </c>
      <c r="B140">
        <v>224801565</v>
      </c>
      <c r="C140">
        <v>224802087</v>
      </c>
      <c r="D140">
        <v>222896153</v>
      </c>
      <c r="E140">
        <v>70</v>
      </c>
      <c r="F140">
        <v>1</v>
      </c>
      <c r="G140">
        <v>1</v>
      </c>
      <c r="H140">
        <v>1</v>
      </c>
      <c r="I140" t="s">
        <v>344</v>
      </c>
      <c r="J140" t="s">
        <v>2</v>
      </c>
      <c r="K140" t="s">
        <v>345</v>
      </c>
      <c r="L140">
        <v>1191</v>
      </c>
      <c r="N140">
        <v>74472246</v>
      </c>
      <c r="O140" t="s">
        <v>343</v>
      </c>
      <c r="P140" t="s">
        <v>343</v>
      </c>
      <c r="Q140">
        <v>1</v>
      </c>
      <c r="W140">
        <v>0</v>
      </c>
      <c r="X140">
        <v>-1417349443</v>
      </c>
      <c r="Y140">
        <v>3.3119999999999998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2</v>
      </c>
      <c r="AT140">
        <v>1.44</v>
      </c>
      <c r="AU140" t="s">
        <v>24</v>
      </c>
      <c r="AV140">
        <v>2</v>
      </c>
      <c r="AW140">
        <v>2</v>
      </c>
      <c r="AX140">
        <v>224802089</v>
      </c>
      <c r="AY140">
        <v>1</v>
      </c>
      <c r="AZ140">
        <v>0</v>
      </c>
      <c r="BA140">
        <v>168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Y140*Source!I150</f>
        <v>4.0290479999999995</v>
      </c>
      <c r="CY140">
        <f>AD140</f>
        <v>0</v>
      </c>
      <c r="CZ140">
        <f>AH140</f>
        <v>0</v>
      </c>
      <c r="DA140">
        <f>AL140</f>
        <v>1</v>
      </c>
      <c r="DB140">
        <f>ROUND((ROUND(AT140*CZ140,2)*ROUND((2*1.15),7)),2)</f>
        <v>0</v>
      </c>
      <c r="DC140">
        <f>ROUND((ROUND(AT140*AG140,2)*ROUND((2*1.15),7)),2)</f>
        <v>0</v>
      </c>
    </row>
    <row r="141" spans="1:107" x14ac:dyDescent="0.2">
      <c r="A141">
        <f>ROW(Source!A150)</f>
        <v>150</v>
      </c>
      <c r="B141">
        <v>224801565</v>
      </c>
      <c r="C141">
        <v>224802087</v>
      </c>
      <c r="D141">
        <v>223057975</v>
      </c>
      <c r="E141">
        <v>1</v>
      </c>
      <c r="F141">
        <v>1</v>
      </c>
      <c r="G141">
        <v>1</v>
      </c>
      <c r="H141">
        <v>2</v>
      </c>
      <c r="I141" t="s">
        <v>383</v>
      </c>
      <c r="J141" t="s">
        <v>384</v>
      </c>
      <c r="K141" t="s">
        <v>385</v>
      </c>
      <c r="L141">
        <v>1367</v>
      </c>
      <c r="N141">
        <v>1011</v>
      </c>
      <c r="O141" t="s">
        <v>349</v>
      </c>
      <c r="P141" t="s">
        <v>349</v>
      </c>
      <c r="Q141">
        <v>1</v>
      </c>
      <c r="W141">
        <v>0</v>
      </c>
      <c r="X141">
        <v>-896236776</v>
      </c>
      <c r="Y141">
        <v>0.32200000000000001</v>
      </c>
      <c r="AA141">
        <v>0</v>
      </c>
      <c r="AB141">
        <v>89.99</v>
      </c>
      <c r="AC141">
        <v>10.06</v>
      </c>
      <c r="AD141">
        <v>0</v>
      </c>
      <c r="AE141">
        <v>0</v>
      </c>
      <c r="AF141">
        <v>89.99</v>
      </c>
      <c r="AG141">
        <v>10.06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2</v>
      </c>
      <c r="AT141">
        <v>0.14000000000000001</v>
      </c>
      <c r="AU141" t="s">
        <v>24</v>
      </c>
      <c r="AV141">
        <v>0</v>
      </c>
      <c r="AW141">
        <v>2</v>
      </c>
      <c r="AX141">
        <v>224802090</v>
      </c>
      <c r="AY141">
        <v>1</v>
      </c>
      <c r="AZ141">
        <v>0</v>
      </c>
      <c r="BA141">
        <v>169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Y141*Source!I150</f>
        <v>0.39171299999999998</v>
      </c>
      <c r="CY141">
        <f>AB141</f>
        <v>89.99</v>
      </c>
      <c r="CZ141">
        <f>AF141</f>
        <v>89.99</v>
      </c>
      <c r="DA141">
        <f>AJ141</f>
        <v>1</v>
      </c>
      <c r="DB141">
        <f>ROUND((ROUND(AT141*CZ141,2)*ROUND((2*1.15),7)),2)</f>
        <v>28.98</v>
      </c>
      <c r="DC141">
        <f>ROUND((ROUND(AT141*AG141,2)*ROUND((2*1.15),7)),2)</f>
        <v>3.24</v>
      </c>
    </row>
    <row r="142" spans="1:107" x14ac:dyDescent="0.2">
      <c r="A142">
        <f>ROW(Source!A150)</f>
        <v>150</v>
      </c>
      <c r="B142">
        <v>224801565</v>
      </c>
      <c r="C142">
        <v>224802087</v>
      </c>
      <c r="D142">
        <v>223058015</v>
      </c>
      <c r="E142">
        <v>1</v>
      </c>
      <c r="F142">
        <v>1</v>
      </c>
      <c r="G142">
        <v>1</v>
      </c>
      <c r="H142">
        <v>2</v>
      </c>
      <c r="I142" t="s">
        <v>346</v>
      </c>
      <c r="J142" t="s">
        <v>347</v>
      </c>
      <c r="K142" t="s">
        <v>348</v>
      </c>
      <c r="L142">
        <v>1367</v>
      </c>
      <c r="N142">
        <v>1011</v>
      </c>
      <c r="O142" t="s">
        <v>349</v>
      </c>
      <c r="P142" t="s">
        <v>349</v>
      </c>
      <c r="Q142">
        <v>1</v>
      </c>
      <c r="W142">
        <v>0</v>
      </c>
      <c r="X142">
        <v>1232162608</v>
      </c>
      <c r="Y142">
        <v>2.9899999999999998</v>
      </c>
      <c r="AA142">
        <v>0</v>
      </c>
      <c r="AB142">
        <v>31.26</v>
      </c>
      <c r="AC142">
        <v>13.5</v>
      </c>
      <c r="AD142">
        <v>0</v>
      </c>
      <c r="AE142">
        <v>0</v>
      </c>
      <c r="AF142">
        <v>31.26</v>
      </c>
      <c r="AG142">
        <v>13.5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2</v>
      </c>
      <c r="AT142">
        <v>1.3</v>
      </c>
      <c r="AU142" t="s">
        <v>24</v>
      </c>
      <c r="AV142">
        <v>0</v>
      </c>
      <c r="AW142">
        <v>2</v>
      </c>
      <c r="AX142">
        <v>224802091</v>
      </c>
      <c r="AY142">
        <v>1</v>
      </c>
      <c r="AZ142">
        <v>0</v>
      </c>
      <c r="BA142">
        <v>170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Y142*Source!I150</f>
        <v>3.6373349999999993</v>
      </c>
      <c r="CY142">
        <f>AB142</f>
        <v>31.26</v>
      </c>
      <c r="CZ142">
        <f>AF142</f>
        <v>31.26</v>
      </c>
      <c r="DA142">
        <f>AJ142</f>
        <v>1</v>
      </c>
      <c r="DB142">
        <f>ROUND((ROUND(AT142*CZ142,2)*ROUND((2*1.15),7)),2)</f>
        <v>93.47</v>
      </c>
      <c r="DC142">
        <f>ROUND((ROUND(AT142*AG142,2)*ROUND((2*1.15),7)),2)</f>
        <v>40.369999999999997</v>
      </c>
    </row>
    <row r="143" spans="1:107" x14ac:dyDescent="0.2">
      <c r="A143">
        <f>ROW(Source!A150)</f>
        <v>150</v>
      </c>
      <c r="B143">
        <v>224801565</v>
      </c>
      <c r="C143">
        <v>224802087</v>
      </c>
      <c r="D143">
        <v>222908451</v>
      </c>
      <c r="E143">
        <v>1</v>
      </c>
      <c r="F143">
        <v>1</v>
      </c>
      <c r="G143">
        <v>1</v>
      </c>
      <c r="H143">
        <v>3</v>
      </c>
      <c r="I143" t="s">
        <v>389</v>
      </c>
      <c r="J143" t="s">
        <v>390</v>
      </c>
      <c r="K143" t="s">
        <v>391</v>
      </c>
      <c r="L143">
        <v>1339</v>
      </c>
      <c r="N143">
        <v>1007</v>
      </c>
      <c r="O143" t="s">
        <v>160</v>
      </c>
      <c r="P143" t="s">
        <v>160</v>
      </c>
      <c r="Q143">
        <v>1</v>
      </c>
      <c r="W143">
        <v>0</v>
      </c>
      <c r="X143">
        <v>-143474561</v>
      </c>
      <c r="Y143">
        <v>0.02</v>
      </c>
      <c r="AA143">
        <v>2.44</v>
      </c>
      <c r="AB143">
        <v>0</v>
      </c>
      <c r="AC143">
        <v>0</v>
      </c>
      <c r="AD143">
        <v>0</v>
      </c>
      <c r="AE143">
        <v>2.44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2</v>
      </c>
      <c r="AT143">
        <v>0.01</v>
      </c>
      <c r="AU143" t="s">
        <v>23</v>
      </c>
      <c r="AV143">
        <v>0</v>
      </c>
      <c r="AW143">
        <v>2</v>
      </c>
      <c r="AX143">
        <v>224802092</v>
      </c>
      <c r="AY143">
        <v>1</v>
      </c>
      <c r="AZ143">
        <v>0</v>
      </c>
      <c r="BA143">
        <v>171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Y143*Source!I150</f>
        <v>2.4329999999999997E-2</v>
      </c>
      <c r="CY143">
        <f>AA143</f>
        <v>2.44</v>
      </c>
      <c r="CZ143">
        <f>AE143</f>
        <v>2.44</v>
      </c>
      <c r="DA143">
        <f>AI143</f>
        <v>1</v>
      </c>
      <c r="DB143">
        <f>ROUND((ROUND(AT143*CZ143,2)*ROUND(2,7)),2)</f>
        <v>0.04</v>
      </c>
      <c r="DC143">
        <f>ROUND((ROUND(AT143*AG143,2)*ROUND(2,7)),2)</f>
        <v>0</v>
      </c>
    </row>
    <row r="144" spans="1:107" x14ac:dyDescent="0.2">
      <c r="A144">
        <f>ROW(Source!A150)</f>
        <v>150</v>
      </c>
      <c r="B144">
        <v>224801565</v>
      </c>
      <c r="C144">
        <v>224802087</v>
      </c>
      <c r="D144">
        <v>222909100</v>
      </c>
      <c r="E144">
        <v>1</v>
      </c>
      <c r="F144">
        <v>1</v>
      </c>
      <c r="G144">
        <v>1</v>
      </c>
      <c r="H144">
        <v>3</v>
      </c>
      <c r="I144" t="s">
        <v>480</v>
      </c>
      <c r="J144" t="s">
        <v>481</v>
      </c>
      <c r="K144" t="s">
        <v>482</v>
      </c>
      <c r="L144">
        <v>1346</v>
      </c>
      <c r="N144">
        <v>1009</v>
      </c>
      <c r="O144" t="s">
        <v>34</v>
      </c>
      <c r="P144" t="s">
        <v>34</v>
      </c>
      <c r="Q144">
        <v>1</v>
      </c>
      <c r="W144">
        <v>0</v>
      </c>
      <c r="X144">
        <v>-1291279003</v>
      </c>
      <c r="Y144">
        <v>24</v>
      </c>
      <c r="AA144">
        <v>9.0399999999999991</v>
      </c>
      <c r="AB144">
        <v>0</v>
      </c>
      <c r="AC144">
        <v>0</v>
      </c>
      <c r="AD144">
        <v>0</v>
      </c>
      <c r="AE144">
        <v>9.0399999999999991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2</v>
      </c>
      <c r="AT144">
        <v>12</v>
      </c>
      <c r="AU144" t="s">
        <v>23</v>
      </c>
      <c r="AV144">
        <v>0</v>
      </c>
      <c r="AW144">
        <v>2</v>
      </c>
      <c r="AX144">
        <v>224802093</v>
      </c>
      <c r="AY144">
        <v>1</v>
      </c>
      <c r="AZ144">
        <v>0</v>
      </c>
      <c r="BA144">
        <v>172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Y144*Source!I150</f>
        <v>29.195999999999998</v>
      </c>
      <c r="CY144">
        <f>AA144</f>
        <v>9.0399999999999991</v>
      </c>
      <c r="CZ144">
        <f>AE144</f>
        <v>9.0399999999999991</v>
      </c>
      <c r="DA144">
        <f>AI144</f>
        <v>1</v>
      </c>
      <c r="DB144">
        <f>ROUND((ROUND(AT144*CZ144,2)*ROUND(2,7)),2)</f>
        <v>216.96</v>
      </c>
      <c r="DC144">
        <f>ROUND((ROUND(AT144*AG144,2)*ROUND(2,7)),2)</f>
        <v>0</v>
      </c>
    </row>
    <row r="145" spans="1:107" x14ac:dyDescent="0.2">
      <c r="A145">
        <f>ROW(Source!A150)</f>
        <v>150</v>
      </c>
      <c r="B145">
        <v>224801565</v>
      </c>
      <c r="C145">
        <v>224802087</v>
      </c>
      <c r="D145">
        <v>222910836</v>
      </c>
      <c r="E145">
        <v>1</v>
      </c>
      <c r="F145">
        <v>1</v>
      </c>
      <c r="G145">
        <v>1</v>
      </c>
      <c r="H145">
        <v>3</v>
      </c>
      <c r="I145" t="s">
        <v>358</v>
      </c>
      <c r="J145" t="s">
        <v>359</v>
      </c>
      <c r="K145" t="s">
        <v>360</v>
      </c>
      <c r="L145">
        <v>1348</v>
      </c>
      <c r="N145">
        <v>1009</v>
      </c>
      <c r="O145" t="s">
        <v>53</v>
      </c>
      <c r="P145" t="s">
        <v>53</v>
      </c>
      <c r="Q145">
        <v>1000</v>
      </c>
      <c r="W145">
        <v>0</v>
      </c>
      <c r="X145">
        <v>744950031</v>
      </c>
      <c r="Y145">
        <v>5.0000000000000001E-3</v>
      </c>
      <c r="AA145">
        <v>8475</v>
      </c>
      <c r="AB145">
        <v>0</v>
      </c>
      <c r="AC145">
        <v>0</v>
      </c>
      <c r="AD145">
        <v>0</v>
      </c>
      <c r="AE145">
        <v>8475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2</v>
      </c>
      <c r="AT145">
        <v>2.5000000000000001E-3</v>
      </c>
      <c r="AU145" t="s">
        <v>23</v>
      </c>
      <c r="AV145">
        <v>0</v>
      </c>
      <c r="AW145">
        <v>2</v>
      </c>
      <c r="AX145">
        <v>224802094</v>
      </c>
      <c r="AY145">
        <v>1</v>
      </c>
      <c r="AZ145">
        <v>0</v>
      </c>
      <c r="BA145">
        <v>173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Y145*Source!I150</f>
        <v>6.0824999999999994E-3</v>
      </c>
      <c r="CY145">
        <f>AA145</f>
        <v>8475</v>
      </c>
      <c r="CZ145">
        <f>AE145</f>
        <v>8475</v>
      </c>
      <c r="DA145">
        <f>AI145</f>
        <v>1</v>
      </c>
      <c r="DB145">
        <f>ROUND((ROUND(AT145*CZ145,2)*ROUND(2,7)),2)</f>
        <v>42.38</v>
      </c>
      <c r="DC145">
        <f>ROUND((ROUND(AT145*AG145,2)*ROUND(2,7)),2)</f>
        <v>0</v>
      </c>
    </row>
    <row r="146" spans="1:107" x14ac:dyDescent="0.2">
      <c r="A146">
        <f>ROW(Source!A150)</f>
        <v>150</v>
      </c>
      <c r="B146">
        <v>224801565</v>
      </c>
      <c r="C146">
        <v>224802087</v>
      </c>
      <c r="D146">
        <v>222913758</v>
      </c>
      <c r="E146">
        <v>1</v>
      </c>
      <c r="F146">
        <v>1</v>
      </c>
      <c r="G146">
        <v>1</v>
      </c>
      <c r="H146">
        <v>3</v>
      </c>
      <c r="I146" t="s">
        <v>483</v>
      </c>
      <c r="J146" t="s">
        <v>484</v>
      </c>
      <c r="K146" t="s">
        <v>485</v>
      </c>
      <c r="L146">
        <v>1339</v>
      </c>
      <c r="N146">
        <v>1007</v>
      </c>
      <c r="O146" t="s">
        <v>160</v>
      </c>
      <c r="P146" t="s">
        <v>160</v>
      </c>
      <c r="Q146">
        <v>1</v>
      </c>
      <c r="W146">
        <v>0</v>
      </c>
      <c r="X146">
        <v>-570996731</v>
      </c>
      <c r="Y146">
        <v>6.2</v>
      </c>
      <c r="AA146">
        <v>510.4</v>
      </c>
      <c r="AB146">
        <v>0</v>
      </c>
      <c r="AC146">
        <v>0</v>
      </c>
      <c r="AD146">
        <v>0</v>
      </c>
      <c r="AE146">
        <v>510.4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2</v>
      </c>
      <c r="AT146">
        <v>3.1</v>
      </c>
      <c r="AU146" t="s">
        <v>23</v>
      </c>
      <c r="AV146">
        <v>0</v>
      </c>
      <c r="AW146">
        <v>2</v>
      </c>
      <c r="AX146">
        <v>224802096</v>
      </c>
      <c r="AY146">
        <v>1</v>
      </c>
      <c r="AZ146">
        <v>0</v>
      </c>
      <c r="BA146">
        <v>175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Y146*Source!I150</f>
        <v>7.5423</v>
      </c>
      <c r="CY146">
        <f>AA146</f>
        <v>510.4</v>
      </c>
      <c r="CZ146">
        <f>AE146</f>
        <v>510.4</v>
      </c>
      <c r="DA146">
        <f>AI146</f>
        <v>1</v>
      </c>
      <c r="DB146">
        <f>ROUND((ROUND(AT146*CZ146,2)*ROUND(2,7)),2)</f>
        <v>3164.48</v>
      </c>
      <c r="DC146">
        <f>ROUND((ROUND(AT146*AG146,2)*ROUND(2,7)),2)</f>
        <v>0</v>
      </c>
    </row>
    <row r="147" spans="1:107" x14ac:dyDescent="0.2">
      <c r="A147">
        <f>ROW(Source!A150)</f>
        <v>150</v>
      </c>
      <c r="B147">
        <v>224801565</v>
      </c>
      <c r="C147">
        <v>224802087</v>
      </c>
      <c r="D147">
        <v>222926684</v>
      </c>
      <c r="E147">
        <v>1</v>
      </c>
      <c r="F147">
        <v>1</v>
      </c>
      <c r="G147">
        <v>1</v>
      </c>
      <c r="H147">
        <v>3</v>
      </c>
      <c r="I147" t="s">
        <v>367</v>
      </c>
      <c r="J147" t="s">
        <v>368</v>
      </c>
      <c r="K147" t="s">
        <v>369</v>
      </c>
      <c r="L147">
        <v>1327</v>
      </c>
      <c r="N147">
        <v>1005</v>
      </c>
      <c r="O147" t="s">
        <v>67</v>
      </c>
      <c r="P147" t="s">
        <v>67</v>
      </c>
      <c r="Q147">
        <v>1</v>
      </c>
      <c r="W147">
        <v>0</v>
      </c>
      <c r="X147">
        <v>189737231</v>
      </c>
      <c r="Y147">
        <v>216</v>
      </c>
      <c r="AA147">
        <v>28.25</v>
      </c>
      <c r="AB147">
        <v>0</v>
      </c>
      <c r="AC147">
        <v>0</v>
      </c>
      <c r="AD147">
        <v>0</v>
      </c>
      <c r="AE147">
        <v>28.25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2</v>
      </c>
      <c r="AT147">
        <v>108</v>
      </c>
      <c r="AU147" t="s">
        <v>23</v>
      </c>
      <c r="AV147">
        <v>0</v>
      </c>
      <c r="AW147">
        <v>2</v>
      </c>
      <c r="AX147">
        <v>224802097</v>
      </c>
      <c r="AY147">
        <v>1</v>
      </c>
      <c r="AZ147">
        <v>0</v>
      </c>
      <c r="BA147">
        <v>176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Y147*Source!I150</f>
        <v>262.76400000000001</v>
      </c>
      <c r="CY147">
        <f>AA147</f>
        <v>28.25</v>
      </c>
      <c r="CZ147">
        <f>AE147</f>
        <v>28.25</v>
      </c>
      <c r="DA147">
        <f>AI147</f>
        <v>1</v>
      </c>
      <c r="DB147">
        <f>ROUND((ROUND(AT147*CZ147,2)*ROUND(2,7)),2)</f>
        <v>6102</v>
      </c>
      <c r="DC147">
        <f>ROUND((ROUND(AT147*AG147,2)*ROUND(2,7)),2)</f>
        <v>0</v>
      </c>
    </row>
    <row r="148" spans="1:107" x14ac:dyDescent="0.2">
      <c r="A148">
        <f>ROW(Source!A151)</f>
        <v>151</v>
      </c>
      <c r="B148">
        <v>224801557</v>
      </c>
      <c r="C148">
        <v>224802087</v>
      </c>
      <c r="D148">
        <v>222895985</v>
      </c>
      <c r="E148">
        <v>70</v>
      </c>
      <c r="F148">
        <v>1</v>
      </c>
      <c r="G148">
        <v>1</v>
      </c>
      <c r="H148">
        <v>1</v>
      </c>
      <c r="I148" t="s">
        <v>381</v>
      </c>
      <c r="J148" t="s">
        <v>2</v>
      </c>
      <c r="K148" t="s">
        <v>382</v>
      </c>
      <c r="L148">
        <v>1191</v>
      </c>
      <c r="N148">
        <v>74472246</v>
      </c>
      <c r="O148" t="s">
        <v>343</v>
      </c>
      <c r="P148" t="s">
        <v>343</v>
      </c>
      <c r="Q148">
        <v>1</v>
      </c>
      <c r="W148">
        <v>0</v>
      </c>
      <c r="X148">
        <v>-1810713292</v>
      </c>
      <c r="Y148">
        <v>264.5</v>
      </c>
      <c r="AA148">
        <v>0</v>
      </c>
      <c r="AB148">
        <v>0</v>
      </c>
      <c r="AC148">
        <v>0</v>
      </c>
      <c r="AD148">
        <v>546.94000000000005</v>
      </c>
      <c r="AE148">
        <v>0</v>
      </c>
      <c r="AF148">
        <v>0</v>
      </c>
      <c r="AG148">
        <v>0</v>
      </c>
      <c r="AH148">
        <v>9.18</v>
      </c>
      <c r="AI148">
        <v>1</v>
      </c>
      <c r="AJ148">
        <v>1</v>
      </c>
      <c r="AK148">
        <v>1</v>
      </c>
      <c r="AL148">
        <v>59.58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2</v>
      </c>
      <c r="AT148">
        <v>115</v>
      </c>
      <c r="AU148" t="s">
        <v>24</v>
      </c>
      <c r="AV148">
        <v>1</v>
      </c>
      <c r="AW148">
        <v>2</v>
      </c>
      <c r="AX148">
        <v>224802088</v>
      </c>
      <c r="AY148">
        <v>1</v>
      </c>
      <c r="AZ148">
        <v>0</v>
      </c>
      <c r="BA148">
        <v>177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Y148*Source!I151</f>
        <v>321.76425</v>
      </c>
      <c r="CY148">
        <f>AD148</f>
        <v>546.94000000000005</v>
      </c>
      <c r="CZ148">
        <f>AH148</f>
        <v>9.18</v>
      </c>
      <c r="DA148">
        <f>AL148</f>
        <v>59.58</v>
      </c>
      <c r="DB148">
        <f>ROUND((ROUND(AT148*CZ148,2)*ROUND((2*1.15),7)),2)</f>
        <v>2428.11</v>
      </c>
      <c r="DC148">
        <f>ROUND((ROUND(AT148*AG148,2)*ROUND((2*1.15),7)),2)</f>
        <v>0</v>
      </c>
    </row>
    <row r="149" spans="1:107" x14ac:dyDescent="0.2">
      <c r="A149">
        <f>ROW(Source!A151)</f>
        <v>151</v>
      </c>
      <c r="B149">
        <v>224801557</v>
      </c>
      <c r="C149">
        <v>224802087</v>
      </c>
      <c r="D149">
        <v>222896153</v>
      </c>
      <c r="E149">
        <v>70</v>
      </c>
      <c r="F149">
        <v>1</v>
      </c>
      <c r="G149">
        <v>1</v>
      </c>
      <c r="H149">
        <v>1</v>
      </c>
      <c r="I149" t="s">
        <v>344</v>
      </c>
      <c r="J149" t="s">
        <v>2</v>
      </c>
      <c r="K149" t="s">
        <v>345</v>
      </c>
      <c r="L149">
        <v>1191</v>
      </c>
      <c r="N149">
        <v>74472246</v>
      </c>
      <c r="O149" t="s">
        <v>343</v>
      </c>
      <c r="P149" t="s">
        <v>343</v>
      </c>
      <c r="Q149">
        <v>1</v>
      </c>
      <c r="W149">
        <v>0</v>
      </c>
      <c r="X149">
        <v>-1417349443</v>
      </c>
      <c r="Y149">
        <v>3.3119999999999998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59.58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2</v>
      </c>
      <c r="AT149">
        <v>1.44</v>
      </c>
      <c r="AU149" t="s">
        <v>24</v>
      </c>
      <c r="AV149">
        <v>2</v>
      </c>
      <c r="AW149">
        <v>2</v>
      </c>
      <c r="AX149">
        <v>224802089</v>
      </c>
      <c r="AY149">
        <v>1</v>
      </c>
      <c r="AZ149">
        <v>0</v>
      </c>
      <c r="BA149">
        <v>178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Y149*Source!I151</f>
        <v>4.0290479999999995</v>
      </c>
      <c r="CY149">
        <f>AD149</f>
        <v>0</v>
      </c>
      <c r="CZ149">
        <f>AH149</f>
        <v>0</v>
      </c>
      <c r="DA149">
        <f>AL149</f>
        <v>1</v>
      </c>
      <c r="DB149">
        <f>ROUND((ROUND(AT149*CZ149,2)*ROUND((2*1.15),7)),2)</f>
        <v>0</v>
      </c>
      <c r="DC149">
        <f>ROUND((ROUND(AT149*AG149,2)*ROUND((2*1.15),7)),2)</f>
        <v>0</v>
      </c>
    </row>
    <row r="150" spans="1:107" x14ac:dyDescent="0.2">
      <c r="A150">
        <f>ROW(Source!A151)</f>
        <v>151</v>
      </c>
      <c r="B150">
        <v>224801557</v>
      </c>
      <c r="C150">
        <v>224802087</v>
      </c>
      <c r="D150">
        <v>223057975</v>
      </c>
      <c r="E150">
        <v>1</v>
      </c>
      <c r="F150">
        <v>1</v>
      </c>
      <c r="G150">
        <v>1</v>
      </c>
      <c r="H150">
        <v>2</v>
      </c>
      <c r="I150" t="s">
        <v>383</v>
      </c>
      <c r="J150" t="s">
        <v>384</v>
      </c>
      <c r="K150" t="s">
        <v>385</v>
      </c>
      <c r="L150">
        <v>1367</v>
      </c>
      <c r="N150">
        <v>1011</v>
      </c>
      <c r="O150" t="s">
        <v>349</v>
      </c>
      <c r="P150" t="s">
        <v>349</v>
      </c>
      <c r="Q150">
        <v>1</v>
      </c>
      <c r="W150">
        <v>0</v>
      </c>
      <c r="X150">
        <v>-896236776</v>
      </c>
      <c r="Y150">
        <v>0.32200000000000001</v>
      </c>
      <c r="AA150">
        <v>0</v>
      </c>
      <c r="AB150">
        <v>1510.03</v>
      </c>
      <c r="AC150">
        <v>599.37</v>
      </c>
      <c r="AD150">
        <v>0</v>
      </c>
      <c r="AE150">
        <v>0</v>
      </c>
      <c r="AF150">
        <v>89.99</v>
      </c>
      <c r="AG150">
        <v>10.06</v>
      </c>
      <c r="AH150">
        <v>0</v>
      </c>
      <c r="AI150">
        <v>1</v>
      </c>
      <c r="AJ150">
        <v>16.78</v>
      </c>
      <c r="AK150">
        <v>59.58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2</v>
      </c>
      <c r="AT150">
        <v>0.14000000000000001</v>
      </c>
      <c r="AU150" t="s">
        <v>24</v>
      </c>
      <c r="AV150">
        <v>0</v>
      </c>
      <c r="AW150">
        <v>2</v>
      </c>
      <c r="AX150">
        <v>224802090</v>
      </c>
      <c r="AY150">
        <v>1</v>
      </c>
      <c r="AZ150">
        <v>0</v>
      </c>
      <c r="BA150">
        <v>179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Y150*Source!I151</f>
        <v>0.39171299999999998</v>
      </c>
      <c r="CY150">
        <f>AB150</f>
        <v>1510.03</v>
      </c>
      <c r="CZ150">
        <f>AF150</f>
        <v>89.99</v>
      </c>
      <c r="DA150">
        <f>AJ150</f>
        <v>16.78</v>
      </c>
      <c r="DB150">
        <f>ROUND((ROUND(AT150*CZ150,2)*ROUND((2*1.15),7)),2)</f>
        <v>28.98</v>
      </c>
      <c r="DC150">
        <f>ROUND((ROUND(AT150*AG150,2)*ROUND((2*1.15),7)),2)</f>
        <v>3.24</v>
      </c>
    </row>
    <row r="151" spans="1:107" x14ac:dyDescent="0.2">
      <c r="A151">
        <f>ROW(Source!A151)</f>
        <v>151</v>
      </c>
      <c r="B151">
        <v>224801557</v>
      </c>
      <c r="C151">
        <v>224802087</v>
      </c>
      <c r="D151">
        <v>223058015</v>
      </c>
      <c r="E151">
        <v>1</v>
      </c>
      <c r="F151">
        <v>1</v>
      </c>
      <c r="G151">
        <v>1</v>
      </c>
      <c r="H151">
        <v>2</v>
      </c>
      <c r="I151" t="s">
        <v>346</v>
      </c>
      <c r="J151" t="s">
        <v>347</v>
      </c>
      <c r="K151" t="s">
        <v>348</v>
      </c>
      <c r="L151">
        <v>1367</v>
      </c>
      <c r="N151">
        <v>1011</v>
      </c>
      <c r="O151" t="s">
        <v>349</v>
      </c>
      <c r="P151" t="s">
        <v>349</v>
      </c>
      <c r="Q151">
        <v>1</v>
      </c>
      <c r="W151">
        <v>0</v>
      </c>
      <c r="X151">
        <v>1232162608</v>
      </c>
      <c r="Y151">
        <v>2.9899999999999998</v>
      </c>
      <c r="AA151">
        <v>0</v>
      </c>
      <c r="AB151">
        <v>524.54</v>
      </c>
      <c r="AC151">
        <v>804.33</v>
      </c>
      <c r="AD151">
        <v>0</v>
      </c>
      <c r="AE151">
        <v>0</v>
      </c>
      <c r="AF151">
        <v>31.26</v>
      </c>
      <c r="AG151">
        <v>13.5</v>
      </c>
      <c r="AH151">
        <v>0</v>
      </c>
      <c r="AI151">
        <v>1</v>
      </c>
      <c r="AJ151">
        <v>16.78</v>
      </c>
      <c r="AK151">
        <v>59.58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2</v>
      </c>
      <c r="AT151">
        <v>1.3</v>
      </c>
      <c r="AU151" t="s">
        <v>24</v>
      </c>
      <c r="AV151">
        <v>0</v>
      </c>
      <c r="AW151">
        <v>2</v>
      </c>
      <c r="AX151">
        <v>224802091</v>
      </c>
      <c r="AY151">
        <v>1</v>
      </c>
      <c r="AZ151">
        <v>0</v>
      </c>
      <c r="BA151">
        <v>180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Y151*Source!I151</f>
        <v>3.6373349999999993</v>
      </c>
      <c r="CY151">
        <f>AB151</f>
        <v>524.54</v>
      </c>
      <c r="CZ151">
        <f>AF151</f>
        <v>31.26</v>
      </c>
      <c r="DA151">
        <f>AJ151</f>
        <v>16.78</v>
      </c>
      <c r="DB151">
        <f>ROUND((ROUND(AT151*CZ151,2)*ROUND((2*1.15),7)),2)</f>
        <v>93.47</v>
      </c>
      <c r="DC151">
        <f>ROUND((ROUND(AT151*AG151,2)*ROUND((2*1.15),7)),2)</f>
        <v>40.369999999999997</v>
      </c>
    </row>
    <row r="152" spans="1:107" x14ac:dyDescent="0.2">
      <c r="A152">
        <f>ROW(Source!A151)</f>
        <v>151</v>
      </c>
      <c r="B152">
        <v>224801557</v>
      </c>
      <c r="C152">
        <v>224802087</v>
      </c>
      <c r="D152">
        <v>222908451</v>
      </c>
      <c r="E152">
        <v>1</v>
      </c>
      <c r="F152">
        <v>1</v>
      </c>
      <c r="G152">
        <v>1</v>
      </c>
      <c r="H152">
        <v>3</v>
      </c>
      <c r="I152" t="s">
        <v>389</v>
      </c>
      <c r="J152" t="s">
        <v>390</v>
      </c>
      <c r="K152" t="s">
        <v>391</v>
      </c>
      <c r="L152">
        <v>1339</v>
      </c>
      <c r="N152">
        <v>1007</v>
      </c>
      <c r="O152" t="s">
        <v>160</v>
      </c>
      <c r="P152" t="s">
        <v>160</v>
      </c>
      <c r="Q152">
        <v>1</v>
      </c>
      <c r="W152">
        <v>0</v>
      </c>
      <c r="X152">
        <v>-143474561</v>
      </c>
      <c r="Y152">
        <v>0.02</v>
      </c>
      <c r="AA152">
        <v>19.28</v>
      </c>
      <c r="AB152">
        <v>0</v>
      </c>
      <c r="AC152">
        <v>0</v>
      </c>
      <c r="AD152">
        <v>0</v>
      </c>
      <c r="AE152">
        <v>2.44</v>
      </c>
      <c r="AF152">
        <v>0</v>
      </c>
      <c r="AG152">
        <v>0</v>
      </c>
      <c r="AH152">
        <v>0</v>
      </c>
      <c r="AI152">
        <v>7.9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2</v>
      </c>
      <c r="AT152">
        <v>0.01</v>
      </c>
      <c r="AU152" t="s">
        <v>23</v>
      </c>
      <c r="AV152">
        <v>0</v>
      </c>
      <c r="AW152">
        <v>2</v>
      </c>
      <c r="AX152">
        <v>224802092</v>
      </c>
      <c r="AY152">
        <v>1</v>
      </c>
      <c r="AZ152">
        <v>0</v>
      </c>
      <c r="BA152">
        <v>181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Y152*Source!I151</f>
        <v>2.4329999999999997E-2</v>
      </c>
      <c r="CY152">
        <f>AA152</f>
        <v>19.28</v>
      </c>
      <c r="CZ152">
        <f>AE152</f>
        <v>2.44</v>
      </c>
      <c r="DA152">
        <f>AI152</f>
        <v>7.9</v>
      </c>
      <c r="DB152">
        <f>ROUND((ROUND(AT152*CZ152,2)*ROUND(2,7)),2)</f>
        <v>0.04</v>
      </c>
      <c r="DC152">
        <f>ROUND((ROUND(AT152*AG152,2)*ROUND(2,7)),2)</f>
        <v>0</v>
      </c>
    </row>
    <row r="153" spans="1:107" x14ac:dyDescent="0.2">
      <c r="A153">
        <f>ROW(Source!A151)</f>
        <v>151</v>
      </c>
      <c r="B153">
        <v>224801557</v>
      </c>
      <c r="C153">
        <v>224802087</v>
      </c>
      <c r="D153">
        <v>222909100</v>
      </c>
      <c r="E153">
        <v>1</v>
      </c>
      <c r="F153">
        <v>1</v>
      </c>
      <c r="G153">
        <v>1</v>
      </c>
      <c r="H153">
        <v>3</v>
      </c>
      <c r="I153" t="s">
        <v>480</v>
      </c>
      <c r="J153" t="s">
        <v>481</v>
      </c>
      <c r="K153" t="s">
        <v>482</v>
      </c>
      <c r="L153">
        <v>1346</v>
      </c>
      <c r="N153">
        <v>1009</v>
      </c>
      <c r="O153" t="s">
        <v>34</v>
      </c>
      <c r="P153" t="s">
        <v>34</v>
      </c>
      <c r="Q153">
        <v>1</v>
      </c>
      <c r="W153">
        <v>0</v>
      </c>
      <c r="X153">
        <v>-1291279003</v>
      </c>
      <c r="Y153">
        <v>24</v>
      </c>
      <c r="AA153">
        <v>71.42</v>
      </c>
      <c r="AB153">
        <v>0</v>
      </c>
      <c r="AC153">
        <v>0</v>
      </c>
      <c r="AD153">
        <v>0</v>
      </c>
      <c r="AE153">
        <v>9.0399999999999991</v>
      </c>
      <c r="AF153">
        <v>0</v>
      </c>
      <c r="AG153">
        <v>0</v>
      </c>
      <c r="AH153">
        <v>0</v>
      </c>
      <c r="AI153">
        <v>7.9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2</v>
      </c>
      <c r="AT153">
        <v>12</v>
      </c>
      <c r="AU153" t="s">
        <v>23</v>
      </c>
      <c r="AV153">
        <v>0</v>
      </c>
      <c r="AW153">
        <v>2</v>
      </c>
      <c r="AX153">
        <v>224802093</v>
      </c>
      <c r="AY153">
        <v>1</v>
      </c>
      <c r="AZ153">
        <v>0</v>
      </c>
      <c r="BA153">
        <v>182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Y153*Source!I151</f>
        <v>29.195999999999998</v>
      </c>
      <c r="CY153">
        <f>AA153</f>
        <v>71.42</v>
      </c>
      <c r="CZ153">
        <f>AE153</f>
        <v>9.0399999999999991</v>
      </c>
      <c r="DA153">
        <f>AI153</f>
        <v>7.9</v>
      </c>
      <c r="DB153">
        <f>ROUND((ROUND(AT153*CZ153,2)*ROUND(2,7)),2)</f>
        <v>216.96</v>
      </c>
      <c r="DC153">
        <f>ROUND((ROUND(AT153*AG153,2)*ROUND(2,7)),2)</f>
        <v>0</v>
      </c>
    </row>
    <row r="154" spans="1:107" x14ac:dyDescent="0.2">
      <c r="A154">
        <f>ROW(Source!A151)</f>
        <v>151</v>
      </c>
      <c r="B154">
        <v>224801557</v>
      </c>
      <c r="C154">
        <v>224802087</v>
      </c>
      <c r="D154">
        <v>222910836</v>
      </c>
      <c r="E154">
        <v>1</v>
      </c>
      <c r="F154">
        <v>1</v>
      </c>
      <c r="G154">
        <v>1</v>
      </c>
      <c r="H154">
        <v>3</v>
      </c>
      <c r="I154" t="s">
        <v>358</v>
      </c>
      <c r="J154" t="s">
        <v>359</v>
      </c>
      <c r="K154" t="s">
        <v>360</v>
      </c>
      <c r="L154">
        <v>1348</v>
      </c>
      <c r="N154">
        <v>1009</v>
      </c>
      <c r="O154" t="s">
        <v>53</v>
      </c>
      <c r="P154" t="s">
        <v>53</v>
      </c>
      <c r="Q154">
        <v>1000</v>
      </c>
      <c r="W154">
        <v>0</v>
      </c>
      <c r="X154">
        <v>744950031</v>
      </c>
      <c r="Y154">
        <v>5.0000000000000001E-3</v>
      </c>
      <c r="AA154">
        <v>66952.5</v>
      </c>
      <c r="AB154">
        <v>0</v>
      </c>
      <c r="AC154">
        <v>0</v>
      </c>
      <c r="AD154">
        <v>0</v>
      </c>
      <c r="AE154">
        <v>8475</v>
      </c>
      <c r="AF154">
        <v>0</v>
      </c>
      <c r="AG154">
        <v>0</v>
      </c>
      <c r="AH154">
        <v>0</v>
      </c>
      <c r="AI154">
        <v>7.9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2</v>
      </c>
      <c r="AT154">
        <v>2.5000000000000001E-3</v>
      </c>
      <c r="AU154" t="s">
        <v>23</v>
      </c>
      <c r="AV154">
        <v>0</v>
      </c>
      <c r="AW154">
        <v>2</v>
      </c>
      <c r="AX154">
        <v>224802094</v>
      </c>
      <c r="AY154">
        <v>1</v>
      </c>
      <c r="AZ154">
        <v>0</v>
      </c>
      <c r="BA154">
        <v>183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Y154*Source!I151</f>
        <v>6.0824999999999994E-3</v>
      </c>
      <c r="CY154">
        <f>AA154</f>
        <v>66952.5</v>
      </c>
      <c r="CZ154">
        <f>AE154</f>
        <v>8475</v>
      </c>
      <c r="DA154">
        <f>AI154</f>
        <v>7.9</v>
      </c>
      <c r="DB154">
        <f>ROUND((ROUND(AT154*CZ154,2)*ROUND(2,7)),2)</f>
        <v>42.38</v>
      </c>
      <c r="DC154">
        <f>ROUND((ROUND(AT154*AG154,2)*ROUND(2,7)),2)</f>
        <v>0</v>
      </c>
    </row>
    <row r="155" spans="1:107" x14ac:dyDescent="0.2">
      <c r="A155">
        <f>ROW(Source!A151)</f>
        <v>151</v>
      </c>
      <c r="B155">
        <v>224801557</v>
      </c>
      <c r="C155">
        <v>224802087</v>
      </c>
      <c r="D155">
        <v>222913758</v>
      </c>
      <c r="E155">
        <v>1</v>
      </c>
      <c r="F155">
        <v>1</v>
      </c>
      <c r="G155">
        <v>1</v>
      </c>
      <c r="H155">
        <v>3</v>
      </c>
      <c r="I155" t="s">
        <v>483</v>
      </c>
      <c r="J155" t="s">
        <v>484</v>
      </c>
      <c r="K155" t="s">
        <v>485</v>
      </c>
      <c r="L155">
        <v>1339</v>
      </c>
      <c r="N155">
        <v>1007</v>
      </c>
      <c r="O155" t="s">
        <v>160</v>
      </c>
      <c r="P155" t="s">
        <v>160</v>
      </c>
      <c r="Q155">
        <v>1</v>
      </c>
      <c r="W155">
        <v>0</v>
      </c>
      <c r="X155">
        <v>-570996731</v>
      </c>
      <c r="Y155">
        <v>6.2</v>
      </c>
      <c r="AA155">
        <v>4032.16</v>
      </c>
      <c r="AB155">
        <v>0</v>
      </c>
      <c r="AC155">
        <v>0</v>
      </c>
      <c r="AD155">
        <v>0</v>
      </c>
      <c r="AE155">
        <v>510.4</v>
      </c>
      <c r="AF155">
        <v>0</v>
      </c>
      <c r="AG155">
        <v>0</v>
      </c>
      <c r="AH155">
        <v>0</v>
      </c>
      <c r="AI155">
        <v>7.9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2</v>
      </c>
      <c r="AT155">
        <v>3.1</v>
      </c>
      <c r="AU155" t="s">
        <v>23</v>
      </c>
      <c r="AV155">
        <v>0</v>
      </c>
      <c r="AW155">
        <v>2</v>
      </c>
      <c r="AX155">
        <v>224802096</v>
      </c>
      <c r="AY155">
        <v>1</v>
      </c>
      <c r="AZ155">
        <v>0</v>
      </c>
      <c r="BA155">
        <v>185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Y155*Source!I151</f>
        <v>7.5423</v>
      </c>
      <c r="CY155">
        <f>AA155</f>
        <v>4032.16</v>
      </c>
      <c r="CZ155">
        <f>AE155</f>
        <v>510.4</v>
      </c>
      <c r="DA155">
        <f>AI155</f>
        <v>7.9</v>
      </c>
      <c r="DB155">
        <f>ROUND((ROUND(AT155*CZ155,2)*ROUND(2,7)),2)</f>
        <v>3164.48</v>
      </c>
      <c r="DC155">
        <f>ROUND((ROUND(AT155*AG155,2)*ROUND(2,7)),2)</f>
        <v>0</v>
      </c>
    </row>
    <row r="156" spans="1:107" x14ac:dyDescent="0.2">
      <c r="A156">
        <f>ROW(Source!A151)</f>
        <v>151</v>
      </c>
      <c r="B156">
        <v>224801557</v>
      </c>
      <c r="C156">
        <v>224802087</v>
      </c>
      <c r="D156">
        <v>222926684</v>
      </c>
      <c r="E156">
        <v>1</v>
      </c>
      <c r="F156">
        <v>1</v>
      </c>
      <c r="G156">
        <v>1</v>
      </c>
      <c r="H156">
        <v>3</v>
      </c>
      <c r="I156" t="s">
        <v>367</v>
      </c>
      <c r="J156" t="s">
        <v>368</v>
      </c>
      <c r="K156" t="s">
        <v>369</v>
      </c>
      <c r="L156">
        <v>1327</v>
      </c>
      <c r="N156">
        <v>1005</v>
      </c>
      <c r="O156" t="s">
        <v>67</v>
      </c>
      <c r="P156" t="s">
        <v>67</v>
      </c>
      <c r="Q156">
        <v>1</v>
      </c>
      <c r="W156">
        <v>0</v>
      </c>
      <c r="X156">
        <v>189737231</v>
      </c>
      <c r="Y156">
        <v>216</v>
      </c>
      <c r="AA156">
        <v>223.18</v>
      </c>
      <c r="AB156">
        <v>0</v>
      </c>
      <c r="AC156">
        <v>0</v>
      </c>
      <c r="AD156">
        <v>0</v>
      </c>
      <c r="AE156">
        <v>28.25</v>
      </c>
      <c r="AF156">
        <v>0</v>
      </c>
      <c r="AG156">
        <v>0</v>
      </c>
      <c r="AH156">
        <v>0</v>
      </c>
      <c r="AI156">
        <v>7.9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2</v>
      </c>
      <c r="AT156">
        <v>108</v>
      </c>
      <c r="AU156" t="s">
        <v>23</v>
      </c>
      <c r="AV156">
        <v>0</v>
      </c>
      <c r="AW156">
        <v>2</v>
      </c>
      <c r="AX156">
        <v>224802097</v>
      </c>
      <c r="AY156">
        <v>1</v>
      </c>
      <c r="AZ156">
        <v>0</v>
      </c>
      <c r="BA156">
        <v>186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Y156*Source!I151</f>
        <v>262.76400000000001</v>
      </c>
      <c r="CY156">
        <f>AA156</f>
        <v>223.18</v>
      </c>
      <c r="CZ156">
        <f>AE156</f>
        <v>28.25</v>
      </c>
      <c r="DA156">
        <f>AI156</f>
        <v>7.9</v>
      </c>
      <c r="DB156">
        <f>ROUND((ROUND(AT156*CZ156,2)*ROUND(2,7)),2)</f>
        <v>6102</v>
      </c>
      <c r="DC156">
        <f>ROUND((ROUND(AT156*AG156,2)*ROUND(2,7)),2)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6"/>
  <sheetViews>
    <sheetView workbookViewId="0">
      <selection activeCell="B13" sqref="B13:K13"/>
    </sheetView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ROW(Source!A29)</f>
        <v>29</v>
      </c>
      <c r="B1">
        <v>224801868</v>
      </c>
      <c r="C1">
        <v>224801863</v>
      </c>
      <c r="D1">
        <v>178394057</v>
      </c>
      <c r="E1">
        <v>70</v>
      </c>
      <c r="F1">
        <v>1</v>
      </c>
      <c r="G1">
        <v>1</v>
      </c>
      <c r="H1">
        <v>1</v>
      </c>
      <c r="I1" t="s">
        <v>341</v>
      </c>
      <c r="J1" t="s">
        <v>2</v>
      </c>
      <c r="K1" t="s">
        <v>342</v>
      </c>
      <c r="L1">
        <v>1191</v>
      </c>
      <c r="N1">
        <v>74472246</v>
      </c>
      <c r="O1" t="s">
        <v>343</v>
      </c>
      <c r="P1" t="s">
        <v>343</v>
      </c>
      <c r="Q1">
        <v>1</v>
      </c>
      <c r="X1">
        <v>12.9</v>
      </c>
      <c r="Y1">
        <v>0</v>
      </c>
      <c r="Z1">
        <v>0</v>
      </c>
      <c r="AA1">
        <v>0</v>
      </c>
      <c r="AB1">
        <v>8.17</v>
      </c>
      <c r="AC1">
        <v>0</v>
      </c>
      <c r="AD1">
        <v>1</v>
      </c>
      <c r="AE1">
        <v>1</v>
      </c>
      <c r="AF1" t="s">
        <v>24</v>
      </c>
      <c r="AG1">
        <v>29.669999999999998</v>
      </c>
      <c r="AH1">
        <v>2</v>
      </c>
      <c r="AI1">
        <v>224801864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ROW(Source!A29)</f>
        <v>29</v>
      </c>
      <c r="B2">
        <v>224801869</v>
      </c>
      <c r="C2">
        <v>224801863</v>
      </c>
      <c r="D2">
        <v>178392216</v>
      </c>
      <c r="E2">
        <v>70</v>
      </c>
      <c r="F2">
        <v>1</v>
      </c>
      <c r="G2">
        <v>1</v>
      </c>
      <c r="H2">
        <v>1</v>
      </c>
      <c r="I2" t="s">
        <v>344</v>
      </c>
      <c r="J2" t="s">
        <v>2</v>
      </c>
      <c r="K2" t="s">
        <v>345</v>
      </c>
      <c r="L2">
        <v>1191</v>
      </c>
      <c r="N2">
        <v>74472246</v>
      </c>
      <c r="O2" t="s">
        <v>343</v>
      </c>
      <c r="P2" t="s">
        <v>343</v>
      </c>
      <c r="Q2">
        <v>1</v>
      </c>
      <c r="X2">
        <v>0.04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24</v>
      </c>
      <c r="AG2">
        <v>9.1999999999999998E-2</v>
      </c>
      <c r="AH2">
        <v>2</v>
      </c>
      <c r="AI2">
        <v>224801865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ROW(Source!A29)</f>
        <v>29</v>
      </c>
      <c r="B3">
        <v>224801870</v>
      </c>
      <c r="C3">
        <v>224801863</v>
      </c>
      <c r="D3">
        <v>223058015</v>
      </c>
      <c r="E3">
        <v>1</v>
      </c>
      <c r="F3">
        <v>1</v>
      </c>
      <c r="G3">
        <v>1</v>
      </c>
      <c r="H3">
        <v>2</v>
      </c>
      <c r="I3" t="s">
        <v>346</v>
      </c>
      <c r="J3" t="s">
        <v>347</v>
      </c>
      <c r="K3" t="s">
        <v>348</v>
      </c>
      <c r="L3">
        <v>1367</v>
      </c>
      <c r="N3">
        <v>1011</v>
      </c>
      <c r="O3" t="s">
        <v>349</v>
      </c>
      <c r="P3" t="s">
        <v>349</v>
      </c>
      <c r="Q3">
        <v>1</v>
      </c>
      <c r="X3">
        <v>0.01</v>
      </c>
      <c r="Y3">
        <v>0</v>
      </c>
      <c r="Z3">
        <v>31.26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24</v>
      </c>
      <c r="AG3">
        <v>2.3E-2</v>
      </c>
      <c r="AH3">
        <v>2</v>
      </c>
      <c r="AI3">
        <v>224801866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224801871</v>
      </c>
      <c r="C4">
        <v>224801863</v>
      </c>
      <c r="D4">
        <v>223058751</v>
      </c>
      <c r="E4">
        <v>1</v>
      </c>
      <c r="F4">
        <v>1</v>
      </c>
      <c r="G4">
        <v>1</v>
      </c>
      <c r="H4">
        <v>2</v>
      </c>
      <c r="I4" t="s">
        <v>350</v>
      </c>
      <c r="J4" t="s">
        <v>351</v>
      </c>
      <c r="K4" t="s">
        <v>352</v>
      </c>
      <c r="L4">
        <v>1367</v>
      </c>
      <c r="N4">
        <v>1011</v>
      </c>
      <c r="O4" t="s">
        <v>349</v>
      </c>
      <c r="P4" t="s">
        <v>349</v>
      </c>
      <c r="Q4">
        <v>1</v>
      </c>
      <c r="X4">
        <v>0.03</v>
      </c>
      <c r="Y4">
        <v>0</v>
      </c>
      <c r="Z4">
        <v>65.709999999999994</v>
      </c>
      <c r="AA4">
        <v>11.6</v>
      </c>
      <c r="AB4">
        <v>0</v>
      </c>
      <c r="AC4">
        <v>0</v>
      </c>
      <c r="AD4">
        <v>1</v>
      </c>
      <c r="AE4">
        <v>0</v>
      </c>
      <c r="AF4" t="s">
        <v>24</v>
      </c>
      <c r="AG4">
        <v>6.8999999999999992E-2</v>
      </c>
      <c r="AH4">
        <v>2</v>
      </c>
      <c r="AI4">
        <v>224801867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224801872</v>
      </c>
      <c r="C5">
        <v>224801863</v>
      </c>
      <c r="D5">
        <v>222899157</v>
      </c>
      <c r="E5">
        <v>70</v>
      </c>
      <c r="F5">
        <v>1</v>
      </c>
      <c r="G5">
        <v>1</v>
      </c>
      <c r="H5">
        <v>3</v>
      </c>
      <c r="I5" t="s">
        <v>486</v>
      </c>
      <c r="J5" t="s">
        <v>2</v>
      </c>
      <c r="K5" t="s">
        <v>33</v>
      </c>
      <c r="L5">
        <v>1348</v>
      </c>
      <c r="N5">
        <v>1009</v>
      </c>
      <c r="O5" t="s">
        <v>53</v>
      </c>
      <c r="P5" t="s">
        <v>53</v>
      </c>
      <c r="Q5">
        <v>1000</v>
      </c>
      <c r="X5">
        <v>0.03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23</v>
      </c>
      <c r="AG5">
        <v>0.06</v>
      </c>
      <c r="AH5">
        <v>3</v>
      </c>
      <c r="AI5">
        <v>-1</v>
      </c>
      <c r="AJ5" t="s">
        <v>2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ROW(Source!A30)</f>
        <v>30</v>
      </c>
      <c r="B6">
        <v>224801868</v>
      </c>
      <c r="C6">
        <v>224801863</v>
      </c>
      <c r="D6">
        <v>178394057</v>
      </c>
      <c r="E6">
        <v>70</v>
      </c>
      <c r="F6">
        <v>1</v>
      </c>
      <c r="G6">
        <v>1</v>
      </c>
      <c r="H6">
        <v>1</v>
      </c>
      <c r="I6" t="s">
        <v>341</v>
      </c>
      <c r="J6" t="s">
        <v>2</v>
      </c>
      <c r="K6" t="s">
        <v>342</v>
      </c>
      <c r="L6">
        <v>1191</v>
      </c>
      <c r="N6">
        <v>74472246</v>
      </c>
      <c r="O6" t="s">
        <v>343</v>
      </c>
      <c r="P6" t="s">
        <v>343</v>
      </c>
      <c r="Q6">
        <v>1</v>
      </c>
      <c r="X6">
        <v>12.9</v>
      </c>
      <c r="Y6">
        <v>0</v>
      </c>
      <c r="Z6">
        <v>0</v>
      </c>
      <c r="AA6">
        <v>0</v>
      </c>
      <c r="AB6">
        <v>8.17</v>
      </c>
      <c r="AC6">
        <v>0</v>
      </c>
      <c r="AD6">
        <v>1</v>
      </c>
      <c r="AE6">
        <v>1</v>
      </c>
      <c r="AF6" t="s">
        <v>24</v>
      </c>
      <c r="AG6">
        <v>29.669999999999998</v>
      </c>
      <c r="AH6">
        <v>2</v>
      </c>
      <c r="AI6">
        <v>224801864</v>
      </c>
      <c r="AJ6">
        <v>5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ROW(Source!A30)</f>
        <v>30</v>
      </c>
      <c r="B7">
        <v>224801869</v>
      </c>
      <c r="C7">
        <v>224801863</v>
      </c>
      <c r="D7">
        <v>178392216</v>
      </c>
      <c r="E7">
        <v>70</v>
      </c>
      <c r="F7">
        <v>1</v>
      </c>
      <c r="G7">
        <v>1</v>
      </c>
      <c r="H7">
        <v>1</v>
      </c>
      <c r="I7" t="s">
        <v>344</v>
      </c>
      <c r="J7" t="s">
        <v>2</v>
      </c>
      <c r="K7" t="s">
        <v>345</v>
      </c>
      <c r="L7">
        <v>1191</v>
      </c>
      <c r="N7">
        <v>74472246</v>
      </c>
      <c r="O7" t="s">
        <v>343</v>
      </c>
      <c r="P7" t="s">
        <v>343</v>
      </c>
      <c r="Q7">
        <v>1</v>
      </c>
      <c r="X7">
        <v>0.04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24</v>
      </c>
      <c r="AG7">
        <v>9.1999999999999998E-2</v>
      </c>
      <c r="AH7">
        <v>2</v>
      </c>
      <c r="AI7">
        <v>224801865</v>
      </c>
      <c r="AJ7">
        <v>6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224801870</v>
      </c>
      <c r="C8">
        <v>224801863</v>
      </c>
      <c r="D8">
        <v>223058015</v>
      </c>
      <c r="E8">
        <v>1</v>
      </c>
      <c r="F8">
        <v>1</v>
      </c>
      <c r="G8">
        <v>1</v>
      </c>
      <c r="H8">
        <v>2</v>
      </c>
      <c r="I8" t="s">
        <v>346</v>
      </c>
      <c r="J8" t="s">
        <v>347</v>
      </c>
      <c r="K8" t="s">
        <v>348</v>
      </c>
      <c r="L8">
        <v>1367</v>
      </c>
      <c r="N8">
        <v>1011</v>
      </c>
      <c r="O8" t="s">
        <v>349</v>
      </c>
      <c r="P8" t="s">
        <v>349</v>
      </c>
      <c r="Q8">
        <v>1</v>
      </c>
      <c r="X8">
        <v>0.01</v>
      </c>
      <c r="Y8">
        <v>0</v>
      </c>
      <c r="Z8">
        <v>31.26</v>
      </c>
      <c r="AA8">
        <v>13.5</v>
      </c>
      <c r="AB8">
        <v>0</v>
      </c>
      <c r="AC8">
        <v>0</v>
      </c>
      <c r="AD8">
        <v>1</v>
      </c>
      <c r="AE8">
        <v>0</v>
      </c>
      <c r="AF8" t="s">
        <v>24</v>
      </c>
      <c r="AG8">
        <v>2.3E-2</v>
      </c>
      <c r="AH8">
        <v>2</v>
      </c>
      <c r="AI8">
        <v>224801866</v>
      </c>
      <c r="AJ8">
        <v>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224801871</v>
      </c>
      <c r="C9">
        <v>224801863</v>
      </c>
      <c r="D9">
        <v>223058751</v>
      </c>
      <c r="E9">
        <v>1</v>
      </c>
      <c r="F9">
        <v>1</v>
      </c>
      <c r="G9">
        <v>1</v>
      </c>
      <c r="H9">
        <v>2</v>
      </c>
      <c r="I9" t="s">
        <v>350</v>
      </c>
      <c r="J9" t="s">
        <v>351</v>
      </c>
      <c r="K9" t="s">
        <v>352</v>
      </c>
      <c r="L9">
        <v>1367</v>
      </c>
      <c r="N9">
        <v>1011</v>
      </c>
      <c r="O9" t="s">
        <v>349</v>
      </c>
      <c r="P9" t="s">
        <v>349</v>
      </c>
      <c r="Q9">
        <v>1</v>
      </c>
      <c r="X9">
        <v>0.03</v>
      </c>
      <c r="Y9">
        <v>0</v>
      </c>
      <c r="Z9">
        <v>65.709999999999994</v>
      </c>
      <c r="AA9">
        <v>11.6</v>
      </c>
      <c r="AB9">
        <v>0</v>
      </c>
      <c r="AC9">
        <v>0</v>
      </c>
      <c r="AD9">
        <v>1</v>
      </c>
      <c r="AE9">
        <v>0</v>
      </c>
      <c r="AF9" t="s">
        <v>24</v>
      </c>
      <c r="AG9">
        <v>6.8999999999999992E-2</v>
      </c>
      <c r="AH9">
        <v>2</v>
      </c>
      <c r="AI9">
        <v>224801867</v>
      </c>
      <c r="AJ9">
        <v>8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ROW(Source!A30)</f>
        <v>30</v>
      </c>
      <c r="B10">
        <v>224801872</v>
      </c>
      <c r="C10">
        <v>224801863</v>
      </c>
      <c r="D10">
        <v>222899157</v>
      </c>
      <c r="E10">
        <v>70</v>
      </c>
      <c r="F10">
        <v>1</v>
      </c>
      <c r="G10">
        <v>1</v>
      </c>
      <c r="H10">
        <v>3</v>
      </c>
      <c r="I10" t="s">
        <v>486</v>
      </c>
      <c r="J10" t="s">
        <v>2</v>
      </c>
      <c r="K10" t="s">
        <v>33</v>
      </c>
      <c r="L10">
        <v>1348</v>
      </c>
      <c r="N10">
        <v>1009</v>
      </c>
      <c r="O10" t="s">
        <v>53</v>
      </c>
      <c r="P10" t="s">
        <v>53</v>
      </c>
      <c r="Q10">
        <v>1000</v>
      </c>
      <c r="X10">
        <v>0.03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23</v>
      </c>
      <c r="AG10">
        <v>0.06</v>
      </c>
      <c r="AH10">
        <v>3</v>
      </c>
      <c r="AI10">
        <v>-1</v>
      </c>
      <c r="AJ10" t="s">
        <v>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ROW(Source!A34)</f>
        <v>34</v>
      </c>
      <c r="B11">
        <v>224801897</v>
      </c>
      <c r="C11">
        <v>224801896</v>
      </c>
      <c r="D11">
        <v>222895997</v>
      </c>
      <c r="E11">
        <v>70</v>
      </c>
      <c r="F11">
        <v>1</v>
      </c>
      <c r="G11">
        <v>1</v>
      </c>
      <c r="H11">
        <v>1</v>
      </c>
      <c r="I11" t="s">
        <v>353</v>
      </c>
      <c r="J11" t="s">
        <v>2</v>
      </c>
      <c r="K11" t="s">
        <v>354</v>
      </c>
      <c r="L11">
        <v>1191</v>
      </c>
      <c r="N11">
        <v>74472246</v>
      </c>
      <c r="O11" t="s">
        <v>343</v>
      </c>
      <c r="P11" t="s">
        <v>343</v>
      </c>
      <c r="Q11">
        <v>1</v>
      </c>
      <c r="X11">
        <v>74</v>
      </c>
      <c r="Y11">
        <v>0</v>
      </c>
      <c r="Z11">
        <v>0</v>
      </c>
      <c r="AA11">
        <v>0</v>
      </c>
      <c r="AB11">
        <v>9.4</v>
      </c>
      <c r="AC11">
        <v>0</v>
      </c>
      <c r="AD11">
        <v>1</v>
      </c>
      <c r="AE11">
        <v>1</v>
      </c>
      <c r="AF11" t="s">
        <v>45</v>
      </c>
      <c r="AG11">
        <v>85.1</v>
      </c>
      <c r="AH11">
        <v>2</v>
      </c>
      <c r="AI11">
        <v>224801897</v>
      </c>
      <c r="AJ11">
        <v>9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ROW(Source!A34)</f>
        <v>34</v>
      </c>
      <c r="B12">
        <v>224801898</v>
      </c>
      <c r="C12">
        <v>224801896</v>
      </c>
      <c r="D12">
        <v>222896153</v>
      </c>
      <c r="E12">
        <v>70</v>
      </c>
      <c r="F12">
        <v>1</v>
      </c>
      <c r="G12">
        <v>1</v>
      </c>
      <c r="H12">
        <v>1</v>
      </c>
      <c r="I12" t="s">
        <v>344</v>
      </c>
      <c r="J12" t="s">
        <v>2</v>
      </c>
      <c r="K12" t="s">
        <v>345</v>
      </c>
      <c r="L12">
        <v>1191</v>
      </c>
      <c r="N12">
        <v>74472246</v>
      </c>
      <c r="O12" t="s">
        <v>343</v>
      </c>
      <c r="P12" t="s">
        <v>343</v>
      </c>
      <c r="Q12">
        <v>1</v>
      </c>
      <c r="X12">
        <v>5.54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45</v>
      </c>
      <c r="AG12">
        <v>6.3709999999999996</v>
      </c>
      <c r="AH12">
        <v>2</v>
      </c>
      <c r="AI12">
        <v>224801898</v>
      </c>
      <c r="AJ12">
        <v>10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ROW(Source!A34)</f>
        <v>34</v>
      </c>
      <c r="B13">
        <v>224801899</v>
      </c>
      <c r="C13">
        <v>224801896</v>
      </c>
      <c r="D13">
        <v>223058015</v>
      </c>
      <c r="E13">
        <v>1</v>
      </c>
      <c r="F13">
        <v>1</v>
      </c>
      <c r="G13">
        <v>1</v>
      </c>
      <c r="H13">
        <v>2</v>
      </c>
      <c r="I13" t="s">
        <v>346</v>
      </c>
      <c r="J13" t="s">
        <v>347</v>
      </c>
      <c r="K13" t="s">
        <v>348</v>
      </c>
      <c r="L13">
        <v>1367</v>
      </c>
      <c r="N13">
        <v>1011</v>
      </c>
      <c r="O13" t="s">
        <v>349</v>
      </c>
      <c r="P13" t="s">
        <v>349</v>
      </c>
      <c r="Q13">
        <v>1</v>
      </c>
      <c r="X13">
        <v>0.84</v>
      </c>
      <c r="Y13">
        <v>0</v>
      </c>
      <c r="Z13">
        <v>31.26</v>
      </c>
      <c r="AA13">
        <v>13.5</v>
      </c>
      <c r="AB13">
        <v>0</v>
      </c>
      <c r="AC13">
        <v>0</v>
      </c>
      <c r="AD13">
        <v>1</v>
      </c>
      <c r="AE13">
        <v>0</v>
      </c>
      <c r="AF13" t="s">
        <v>45</v>
      </c>
      <c r="AG13">
        <v>0.96599999999999986</v>
      </c>
      <c r="AH13">
        <v>2</v>
      </c>
      <c r="AI13">
        <v>224801899</v>
      </c>
      <c r="AJ13">
        <v>11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ROW(Source!A34)</f>
        <v>34</v>
      </c>
      <c r="B14">
        <v>224801900</v>
      </c>
      <c r="C14">
        <v>224801896</v>
      </c>
      <c r="D14">
        <v>223058128</v>
      </c>
      <c r="E14">
        <v>1</v>
      </c>
      <c r="F14">
        <v>1</v>
      </c>
      <c r="G14">
        <v>1</v>
      </c>
      <c r="H14">
        <v>2</v>
      </c>
      <c r="I14" t="s">
        <v>355</v>
      </c>
      <c r="J14" t="s">
        <v>356</v>
      </c>
      <c r="K14" t="s">
        <v>357</v>
      </c>
      <c r="L14">
        <v>1367</v>
      </c>
      <c r="N14">
        <v>1011</v>
      </c>
      <c r="O14" t="s">
        <v>349</v>
      </c>
      <c r="P14" t="s">
        <v>349</v>
      </c>
      <c r="Q14">
        <v>1</v>
      </c>
      <c r="X14">
        <v>4.7</v>
      </c>
      <c r="Y14">
        <v>0</v>
      </c>
      <c r="Z14">
        <v>14.15</v>
      </c>
      <c r="AA14">
        <v>8.91</v>
      </c>
      <c r="AB14">
        <v>0</v>
      </c>
      <c r="AC14">
        <v>0</v>
      </c>
      <c r="AD14">
        <v>1</v>
      </c>
      <c r="AE14">
        <v>0</v>
      </c>
      <c r="AF14" t="s">
        <v>45</v>
      </c>
      <c r="AG14">
        <v>5.4049999999999994</v>
      </c>
      <c r="AH14">
        <v>2</v>
      </c>
      <c r="AI14">
        <v>224801900</v>
      </c>
      <c r="AJ14">
        <v>12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ROW(Source!A34)</f>
        <v>34</v>
      </c>
      <c r="B15">
        <v>224801901</v>
      </c>
      <c r="C15">
        <v>224801896</v>
      </c>
      <c r="D15">
        <v>222910836</v>
      </c>
      <c r="E15">
        <v>1</v>
      </c>
      <c r="F15">
        <v>1</v>
      </c>
      <c r="G15">
        <v>1</v>
      </c>
      <c r="H15">
        <v>3</v>
      </c>
      <c r="I15" t="s">
        <v>358</v>
      </c>
      <c r="J15" t="s">
        <v>359</v>
      </c>
      <c r="K15" t="s">
        <v>360</v>
      </c>
      <c r="L15">
        <v>1348</v>
      </c>
      <c r="N15">
        <v>1009</v>
      </c>
      <c r="O15" t="s">
        <v>53</v>
      </c>
      <c r="P15" t="s">
        <v>53</v>
      </c>
      <c r="Q15">
        <v>1000</v>
      </c>
      <c r="X15">
        <v>1.2E-4</v>
      </c>
      <c r="Y15">
        <v>8475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</v>
      </c>
      <c r="AG15">
        <v>1.2E-4</v>
      </c>
      <c r="AH15">
        <v>2</v>
      </c>
      <c r="AI15">
        <v>224801901</v>
      </c>
      <c r="AJ15">
        <v>13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ROW(Source!A34)</f>
        <v>34</v>
      </c>
      <c r="B16">
        <v>224801902</v>
      </c>
      <c r="C16">
        <v>224801896</v>
      </c>
      <c r="D16">
        <v>222912944</v>
      </c>
      <c r="E16">
        <v>1</v>
      </c>
      <c r="F16">
        <v>1</v>
      </c>
      <c r="G16">
        <v>1</v>
      </c>
      <c r="H16">
        <v>3</v>
      </c>
      <c r="I16" t="s">
        <v>361</v>
      </c>
      <c r="J16" t="s">
        <v>362</v>
      </c>
      <c r="K16" t="s">
        <v>363</v>
      </c>
      <c r="L16">
        <v>1348</v>
      </c>
      <c r="N16">
        <v>1009</v>
      </c>
      <c r="O16" t="s">
        <v>53</v>
      </c>
      <c r="P16" t="s">
        <v>53</v>
      </c>
      <c r="Q16">
        <v>1000</v>
      </c>
      <c r="X16">
        <v>6.0000000000000001E-3</v>
      </c>
      <c r="Y16">
        <v>729.98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</v>
      </c>
      <c r="AG16">
        <v>6.0000000000000001E-3</v>
      </c>
      <c r="AH16">
        <v>2</v>
      </c>
      <c r="AI16">
        <v>224801902</v>
      </c>
      <c r="AJ16">
        <v>14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224801903</v>
      </c>
      <c r="C17">
        <v>224801896</v>
      </c>
      <c r="D17">
        <v>222913813</v>
      </c>
      <c r="E17">
        <v>1</v>
      </c>
      <c r="F17">
        <v>1</v>
      </c>
      <c r="G17">
        <v>1</v>
      </c>
      <c r="H17">
        <v>3</v>
      </c>
      <c r="I17" t="s">
        <v>364</v>
      </c>
      <c r="J17" t="s">
        <v>365</v>
      </c>
      <c r="K17" t="s">
        <v>366</v>
      </c>
      <c r="L17">
        <v>1339</v>
      </c>
      <c r="N17">
        <v>1007</v>
      </c>
      <c r="O17" t="s">
        <v>160</v>
      </c>
      <c r="P17" t="s">
        <v>160</v>
      </c>
      <c r="Q17">
        <v>1</v>
      </c>
      <c r="X17">
        <v>1.87</v>
      </c>
      <c r="Y17">
        <v>517.91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</v>
      </c>
      <c r="AG17">
        <v>1.87</v>
      </c>
      <c r="AH17">
        <v>2</v>
      </c>
      <c r="AI17">
        <v>224801903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224801904</v>
      </c>
      <c r="C18">
        <v>224801896</v>
      </c>
      <c r="D18">
        <v>222926684</v>
      </c>
      <c r="E18">
        <v>1</v>
      </c>
      <c r="F18">
        <v>1</v>
      </c>
      <c r="G18">
        <v>1</v>
      </c>
      <c r="H18">
        <v>3</v>
      </c>
      <c r="I18" t="s">
        <v>367</v>
      </c>
      <c r="J18" t="s">
        <v>368</v>
      </c>
      <c r="K18" t="s">
        <v>369</v>
      </c>
      <c r="L18">
        <v>1327</v>
      </c>
      <c r="N18">
        <v>1005</v>
      </c>
      <c r="O18" t="s">
        <v>67</v>
      </c>
      <c r="P18" t="s">
        <v>67</v>
      </c>
      <c r="Q18">
        <v>1</v>
      </c>
      <c r="X18">
        <v>5.54</v>
      </c>
      <c r="Y18">
        <v>28.25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</v>
      </c>
      <c r="AG18">
        <v>5.54</v>
      </c>
      <c r="AH18">
        <v>2</v>
      </c>
      <c r="AI18">
        <v>224801904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ROW(Source!A35)</f>
        <v>35</v>
      </c>
      <c r="B19">
        <v>224801897</v>
      </c>
      <c r="C19">
        <v>224801896</v>
      </c>
      <c r="D19">
        <v>222895997</v>
      </c>
      <c r="E19">
        <v>70</v>
      </c>
      <c r="F19">
        <v>1</v>
      </c>
      <c r="G19">
        <v>1</v>
      </c>
      <c r="H19">
        <v>1</v>
      </c>
      <c r="I19" t="s">
        <v>353</v>
      </c>
      <c r="J19" t="s">
        <v>2</v>
      </c>
      <c r="K19" t="s">
        <v>354</v>
      </c>
      <c r="L19">
        <v>1191</v>
      </c>
      <c r="N19">
        <v>74472246</v>
      </c>
      <c r="O19" t="s">
        <v>343</v>
      </c>
      <c r="P19" t="s">
        <v>343</v>
      </c>
      <c r="Q19">
        <v>1</v>
      </c>
      <c r="X19">
        <v>74</v>
      </c>
      <c r="Y19">
        <v>0</v>
      </c>
      <c r="Z19">
        <v>0</v>
      </c>
      <c r="AA19">
        <v>0</v>
      </c>
      <c r="AB19">
        <v>9.4</v>
      </c>
      <c r="AC19">
        <v>0</v>
      </c>
      <c r="AD19">
        <v>1</v>
      </c>
      <c r="AE19">
        <v>1</v>
      </c>
      <c r="AF19" t="s">
        <v>45</v>
      </c>
      <c r="AG19">
        <v>85.1</v>
      </c>
      <c r="AH19">
        <v>2</v>
      </c>
      <c r="AI19">
        <v>224801897</v>
      </c>
      <c r="AJ19">
        <v>17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ROW(Source!A35)</f>
        <v>35</v>
      </c>
      <c r="B20">
        <v>224801898</v>
      </c>
      <c r="C20">
        <v>224801896</v>
      </c>
      <c r="D20">
        <v>222896153</v>
      </c>
      <c r="E20">
        <v>70</v>
      </c>
      <c r="F20">
        <v>1</v>
      </c>
      <c r="G20">
        <v>1</v>
      </c>
      <c r="H20">
        <v>1</v>
      </c>
      <c r="I20" t="s">
        <v>344</v>
      </c>
      <c r="J20" t="s">
        <v>2</v>
      </c>
      <c r="K20" t="s">
        <v>345</v>
      </c>
      <c r="L20">
        <v>1191</v>
      </c>
      <c r="N20">
        <v>74472246</v>
      </c>
      <c r="O20" t="s">
        <v>343</v>
      </c>
      <c r="P20" t="s">
        <v>343</v>
      </c>
      <c r="Q20">
        <v>1</v>
      </c>
      <c r="X20">
        <v>5.54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45</v>
      </c>
      <c r="AG20">
        <v>6.3709999999999996</v>
      </c>
      <c r="AH20">
        <v>2</v>
      </c>
      <c r="AI20">
        <v>224801898</v>
      </c>
      <c r="AJ20">
        <v>18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ROW(Source!A35)</f>
        <v>35</v>
      </c>
      <c r="B21">
        <v>224801899</v>
      </c>
      <c r="C21">
        <v>224801896</v>
      </c>
      <c r="D21">
        <v>223058015</v>
      </c>
      <c r="E21">
        <v>1</v>
      </c>
      <c r="F21">
        <v>1</v>
      </c>
      <c r="G21">
        <v>1</v>
      </c>
      <c r="H21">
        <v>2</v>
      </c>
      <c r="I21" t="s">
        <v>346</v>
      </c>
      <c r="J21" t="s">
        <v>347</v>
      </c>
      <c r="K21" t="s">
        <v>348</v>
      </c>
      <c r="L21">
        <v>1367</v>
      </c>
      <c r="N21">
        <v>1011</v>
      </c>
      <c r="O21" t="s">
        <v>349</v>
      </c>
      <c r="P21" t="s">
        <v>349</v>
      </c>
      <c r="Q21">
        <v>1</v>
      </c>
      <c r="X21">
        <v>0.84</v>
      </c>
      <c r="Y21">
        <v>0</v>
      </c>
      <c r="Z21">
        <v>31.26</v>
      </c>
      <c r="AA21">
        <v>13.5</v>
      </c>
      <c r="AB21">
        <v>0</v>
      </c>
      <c r="AC21">
        <v>0</v>
      </c>
      <c r="AD21">
        <v>1</v>
      </c>
      <c r="AE21">
        <v>0</v>
      </c>
      <c r="AF21" t="s">
        <v>45</v>
      </c>
      <c r="AG21">
        <v>0.96599999999999986</v>
      </c>
      <c r="AH21">
        <v>2</v>
      </c>
      <c r="AI21">
        <v>224801899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224801900</v>
      </c>
      <c r="C22">
        <v>224801896</v>
      </c>
      <c r="D22">
        <v>223058128</v>
      </c>
      <c r="E22">
        <v>1</v>
      </c>
      <c r="F22">
        <v>1</v>
      </c>
      <c r="G22">
        <v>1</v>
      </c>
      <c r="H22">
        <v>2</v>
      </c>
      <c r="I22" t="s">
        <v>355</v>
      </c>
      <c r="J22" t="s">
        <v>356</v>
      </c>
      <c r="K22" t="s">
        <v>357</v>
      </c>
      <c r="L22">
        <v>1367</v>
      </c>
      <c r="N22">
        <v>1011</v>
      </c>
      <c r="O22" t="s">
        <v>349</v>
      </c>
      <c r="P22" t="s">
        <v>349</v>
      </c>
      <c r="Q22">
        <v>1</v>
      </c>
      <c r="X22">
        <v>4.7</v>
      </c>
      <c r="Y22">
        <v>0</v>
      </c>
      <c r="Z22">
        <v>14.15</v>
      </c>
      <c r="AA22">
        <v>8.91</v>
      </c>
      <c r="AB22">
        <v>0</v>
      </c>
      <c r="AC22">
        <v>0</v>
      </c>
      <c r="AD22">
        <v>1</v>
      </c>
      <c r="AE22">
        <v>0</v>
      </c>
      <c r="AF22" t="s">
        <v>45</v>
      </c>
      <c r="AG22">
        <v>5.4049999999999994</v>
      </c>
      <c r="AH22">
        <v>2</v>
      </c>
      <c r="AI22">
        <v>224801900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224801901</v>
      </c>
      <c r="C23">
        <v>224801896</v>
      </c>
      <c r="D23">
        <v>222910836</v>
      </c>
      <c r="E23">
        <v>1</v>
      </c>
      <c r="F23">
        <v>1</v>
      </c>
      <c r="G23">
        <v>1</v>
      </c>
      <c r="H23">
        <v>3</v>
      </c>
      <c r="I23" t="s">
        <v>358</v>
      </c>
      <c r="J23" t="s">
        <v>359</v>
      </c>
      <c r="K23" t="s">
        <v>360</v>
      </c>
      <c r="L23">
        <v>1348</v>
      </c>
      <c r="N23">
        <v>1009</v>
      </c>
      <c r="O23" t="s">
        <v>53</v>
      </c>
      <c r="P23" t="s">
        <v>53</v>
      </c>
      <c r="Q23">
        <v>1000</v>
      </c>
      <c r="X23">
        <v>1.2E-4</v>
      </c>
      <c r="Y23">
        <v>8475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</v>
      </c>
      <c r="AG23">
        <v>1.2E-4</v>
      </c>
      <c r="AH23">
        <v>2</v>
      </c>
      <c r="AI23">
        <v>224801901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224801902</v>
      </c>
      <c r="C24">
        <v>224801896</v>
      </c>
      <c r="D24">
        <v>222912944</v>
      </c>
      <c r="E24">
        <v>1</v>
      </c>
      <c r="F24">
        <v>1</v>
      </c>
      <c r="G24">
        <v>1</v>
      </c>
      <c r="H24">
        <v>3</v>
      </c>
      <c r="I24" t="s">
        <v>361</v>
      </c>
      <c r="J24" t="s">
        <v>362</v>
      </c>
      <c r="K24" t="s">
        <v>363</v>
      </c>
      <c r="L24">
        <v>1348</v>
      </c>
      <c r="N24">
        <v>1009</v>
      </c>
      <c r="O24" t="s">
        <v>53</v>
      </c>
      <c r="P24" t="s">
        <v>53</v>
      </c>
      <c r="Q24">
        <v>1000</v>
      </c>
      <c r="X24">
        <v>6.0000000000000001E-3</v>
      </c>
      <c r="Y24">
        <v>729.98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</v>
      </c>
      <c r="AG24">
        <v>6.0000000000000001E-3</v>
      </c>
      <c r="AH24">
        <v>2</v>
      </c>
      <c r="AI24">
        <v>224801902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224801903</v>
      </c>
      <c r="C25">
        <v>224801896</v>
      </c>
      <c r="D25">
        <v>222913813</v>
      </c>
      <c r="E25">
        <v>1</v>
      </c>
      <c r="F25">
        <v>1</v>
      </c>
      <c r="G25">
        <v>1</v>
      </c>
      <c r="H25">
        <v>3</v>
      </c>
      <c r="I25" t="s">
        <v>364</v>
      </c>
      <c r="J25" t="s">
        <v>365</v>
      </c>
      <c r="K25" t="s">
        <v>366</v>
      </c>
      <c r="L25">
        <v>1339</v>
      </c>
      <c r="N25">
        <v>1007</v>
      </c>
      <c r="O25" t="s">
        <v>160</v>
      </c>
      <c r="P25" t="s">
        <v>160</v>
      </c>
      <c r="Q25">
        <v>1</v>
      </c>
      <c r="X25">
        <v>1.87</v>
      </c>
      <c r="Y25">
        <v>517.91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</v>
      </c>
      <c r="AG25">
        <v>1.87</v>
      </c>
      <c r="AH25">
        <v>2</v>
      </c>
      <c r="AI25">
        <v>224801903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224801904</v>
      </c>
      <c r="C26">
        <v>224801896</v>
      </c>
      <c r="D26">
        <v>222926684</v>
      </c>
      <c r="E26">
        <v>1</v>
      </c>
      <c r="F26">
        <v>1</v>
      </c>
      <c r="G26">
        <v>1</v>
      </c>
      <c r="H26">
        <v>3</v>
      </c>
      <c r="I26" t="s">
        <v>367</v>
      </c>
      <c r="J26" t="s">
        <v>368</v>
      </c>
      <c r="K26" t="s">
        <v>369</v>
      </c>
      <c r="L26">
        <v>1327</v>
      </c>
      <c r="N26">
        <v>1005</v>
      </c>
      <c r="O26" t="s">
        <v>67</v>
      </c>
      <c r="P26" t="s">
        <v>67</v>
      </c>
      <c r="Q26">
        <v>1</v>
      </c>
      <c r="X26">
        <v>5.54</v>
      </c>
      <c r="Y26">
        <v>28.25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</v>
      </c>
      <c r="AG26">
        <v>5.54</v>
      </c>
      <c r="AH26">
        <v>2</v>
      </c>
      <c r="AI26">
        <v>224801904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224801906</v>
      </c>
      <c r="C27">
        <v>224801905</v>
      </c>
      <c r="D27">
        <v>222895971</v>
      </c>
      <c r="E27">
        <v>70</v>
      </c>
      <c r="F27">
        <v>1</v>
      </c>
      <c r="G27">
        <v>1</v>
      </c>
      <c r="H27">
        <v>1</v>
      </c>
      <c r="I27" t="s">
        <v>370</v>
      </c>
      <c r="J27" t="s">
        <v>2</v>
      </c>
      <c r="K27" t="s">
        <v>371</v>
      </c>
      <c r="L27">
        <v>1191</v>
      </c>
      <c r="N27">
        <v>74472246</v>
      </c>
      <c r="O27" t="s">
        <v>343</v>
      </c>
      <c r="P27" t="s">
        <v>343</v>
      </c>
      <c r="Q27">
        <v>1</v>
      </c>
      <c r="X27">
        <v>23.1</v>
      </c>
      <c r="Y27">
        <v>0</v>
      </c>
      <c r="Z27">
        <v>0</v>
      </c>
      <c r="AA27">
        <v>0</v>
      </c>
      <c r="AB27">
        <v>8.9700000000000006</v>
      </c>
      <c r="AC27">
        <v>0</v>
      </c>
      <c r="AD27">
        <v>1</v>
      </c>
      <c r="AE27">
        <v>1</v>
      </c>
      <c r="AF27" t="s">
        <v>2</v>
      </c>
      <c r="AG27">
        <v>23.1</v>
      </c>
      <c r="AH27">
        <v>2</v>
      </c>
      <c r="AI27">
        <v>224801906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224801907</v>
      </c>
      <c r="C28">
        <v>224801905</v>
      </c>
      <c r="D28">
        <v>222896153</v>
      </c>
      <c r="E28">
        <v>70</v>
      </c>
      <c r="F28">
        <v>1</v>
      </c>
      <c r="G28">
        <v>1</v>
      </c>
      <c r="H28">
        <v>1</v>
      </c>
      <c r="I28" t="s">
        <v>344</v>
      </c>
      <c r="J28" t="s">
        <v>2</v>
      </c>
      <c r="K28" t="s">
        <v>345</v>
      </c>
      <c r="L28">
        <v>1191</v>
      </c>
      <c r="N28">
        <v>74472246</v>
      </c>
      <c r="O28" t="s">
        <v>343</v>
      </c>
      <c r="P28" t="s">
        <v>343</v>
      </c>
      <c r="Q28">
        <v>1</v>
      </c>
      <c r="X28">
        <v>0.11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2</v>
      </c>
      <c r="AG28">
        <v>0.11</v>
      </c>
      <c r="AH28">
        <v>2</v>
      </c>
      <c r="AI28">
        <v>224801907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224801908</v>
      </c>
      <c r="C29">
        <v>224801905</v>
      </c>
      <c r="D29">
        <v>223058015</v>
      </c>
      <c r="E29">
        <v>1</v>
      </c>
      <c r="F29">
        <v>1</v>
      </c>
      <c r="G29">
        <v>1</v>
      </c>
      <c r="H29">
        <v>2</v>
      </c>
      <c r="I29" t="s">
        <v>346</v>
      </c>
      <c r="J29" t="s">
        <v>347</v>
      </c>
      <c r="K29" t="s">
        <v>348</v>
      </c>
      <c r="L29">
        <v>1367</v>
      </c>
      <c r="N29">
        <v>1011</v>
      </c>
      <c r="O29" t="s">
        <v>349</v>
      </c>
      <c r="P29" t="s">
        <v>349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2</v>
      </c>
      <c r="AG29">
        <v>0.01</v>
      </c>
      <c r="AH29">
        <v>2</v>
      </c>
      <c r="AI29">
        <v>224801908</v>
      </c>
      <c r="AJ29">
        <v>27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224801909</v>
      </c>
      <c r="C30">
        <v>224801905</v>
      </c>
      <c r="D30">
        <v>223058751</v>
      </c>
      <c r="E30">
        <v>1</v>
      </c>
      <c r="F30">
        <v>1</v>
      </c>
      <c r="G30">
        <v>1</v>
      </c>
      <c r="H30">
        <v>2</v>
      </c>
      <c r="I30" t="s">
        <v>350</v>
      </c>
      <c r="J30" t="s">
        <v>351</v>
      </c>
      <c r="K30" t="s">
        <v>352</v>
      </c>
      <c r="L30">
        <v>1367</v>
      </c>
      <c r="N30">
        <v>1011</v>
      </c>
      <c r="O30" t="s">
        <v>349</v>
      </c>
      <c r="P30" t="s">
        <v>349</v>
      </c>
      <c r="Q30">
        <v>1</v>
      </c>
      <c r="X30">
        <v>0.1</v>
      </c>
      <c r="Y30">
        <v>0</v>
      </c>
      <c r="Z30">
        <v>65.709999999999994</v>
      </c>
      <c r="AA30">
        <v>11.6</v>
      </c>
      <c r="AB30">
        <v>0</v>
      </c>
      <c r="AC30">
        <v>0</v>
      </c>
      <c r="AD30">
        <v>1</v>
      </c>
      <c r="AE30">
        <v>0</v>
      </c>
      <c r="AF30" t="s">
        <v>2</v>
      </c>
      <c r="AG30">
        <v>0.1</v>
      </c>
      <c r="AH30">
        <v>2</v>
      </c>
      <c r="AI30">
        <v>224801909</v>
      </c>
      <c r="AJ30">
        <v>28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224801910</v>
      </c>
      <c r="C31">
        <v>224801905</v>
      </c>
      <c r="D31">
        <v>222911579</v>
      </c>
      <c r="E31">
        <v>1</v>
      </c>
      <c r="F31">
        <v>1</v>
      </c>
      <c r="G31">
        <v>1</v>
      </c>
      <c r="H31">
        <v>3</v>
      </c>
      <c r="I31" t="s">
        <v>372</v>
      </c>
      <c r="J31" t="s">
        <v>373</v>
      </c>
      <c r="K31" t="s">
        <v>374</v>
      </c>
      <c r="L31">
        <v>1327</v>
      </c>
      <c r="N31">
        <v>1005</v>
      </c>
      <c r="O31" t="s">
        <v>67</v>
      </c>
      <c r="P31" t="s">
        <v>67</v>
      </c>
      <c r="Q31">
        <v>1</v>
      </c>
      <c r="X31">
        <v>0.84</v>
      </c>
      <c r="Y31">
        <v>72.319999999999993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</v>
      </c>
      <c r="AG31">
        <v>0.84</v>
      </c>
      <c r="AH31">
        <v>2</v>
      </c>
      <c r="AI31">
        <v>224801910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224801911</v>
      </c>
      <c r="C32">
        <v>224801905</v>
      </c>
      <c r="D32">
        <v>222911928</v>
      </c>
      <c r="E32">
        <v>1</v>
      </c>
      <c r="F32">
        <v>1</v>
      </c>
      <c r="G32">
        <v>1</v>
      </c>
      <c r="H32">
        <v>3</v>
      </c>
      <c r="I32" t="s">
        <v>375</v>
      </c>
      <c r="J32" t="s">
        <v>376</v>
      </c>
      <c r="K32" t="s">
        <v>377</v>
      </c>
      <c r="L32">
        <v>1346</v>
      </c>
      <c r="N32">
        <v>1009</v>
      </c>
      <c r="O32" t="s">
        <v>34</v>
      </c>
      <c r="P32" t="s">
        <v>34</v>
      </c>
      <c r="Q32">
        <v>1</v>
      </c>
      <c r="X32">
        <v>0.31</v>
      </c>
      <c r="Y32">
        <v>1.82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2</v>
      </c>
      <c r="AG32">
        <v>0.31</v>
      </c>
      <c r="AH32">
        <v>2</v>
      </c>
      <c r="AI32">
        <v>224801911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ROW(Source!A36)</f>
        <v>36</v>
      </c>
      <c r="B33">
        <v>224801912</v>
      </c>
      <c r="C33">
        <v>224801905</v>
      </c>
      <c r="D33">
        <v>222899151</v>
      </c>
      <c r="E33">
        <v>70</v>
      </c>
      <c r="F33">
        <v>1</v>
      </c>
      <c r="G33">
        <v>1</v>
      </c>
      <c r="H33">
        <v>3</v>
      </c>
      <c r="I33" t="s">
        <v>487</v>
      </c>
      <c r="J33" t="s">
        <v>2</v>
      </c>
      <c r="K33" t="s">
        <v>488</v>
      </c>
      <c r="L33">
        <v>1348</v>
      </c>
      <c r="N33">
        <v>1009</v>
      </c>
      <c r="O33" t="s">
        <v>53</v>
      </c>
      <c r="P33" t="s">
        <v>53</v>
      </c>
      <c r="Q33">
        <v>1000</v>
      </c>
      <c r="X33">
        <v>6.3E-2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t="s">
        <v>2</v>
      </c>
      <c r="AG33">
        <v>6.3E-2</v>
      </c>
      <c r="AH33">
        <v>3</v>
      </c>
      <c r="AI33">
        <v>-1</v>
      </c>
      <c r="AJ33" t="s">
        <v>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224801913</v>
      </c>
      <c r="C34">
        <v>224801905</v>
      </c>
      <c r="D34">
        <v>222940670</v>
      </c>
      <c r="E34">
        <v>1</v>
      </c>
      <c r="F34">
        <v>1</v>
      </c>
      <c r="G34">
        <v>1</v>
      </c>
      <c r="H34">
        <v>3</v>
      </c>
      <c r="I34" t="s">
        <v>378</v>
      </c>
      <c r="J34" t="s">
        <v>379</v>
      </c>
      <c r="K34" t="s">
        <v>380</v>
      </c>
      <c r="L34">
        <v>1348</v>
      </c>
      <c r="N34">
        <v>1009</v>
      </c>
      <c r="O34" t="s">
        <v>53</v>
      </c>
      <c r="P34" t="s">
        <v>53</v>
      </c>
      <c r="Q34">
        <v>1000</v>
      </c>
      <c r="X34">
        <v>5.0000000000000001E-3</v>
      </c>
      <c r="Y34">
        <v>4294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</v>
      </c>
      <c r="AG34">
        <v>5.0000000000000001E-3</v>
      </c>
      <c r="AH34">
        <v>2</v>
      </c>
      <c r="AI34">
        <v>224801913</v>
      </c>
      <c r="AJ34">
        <v>31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224801906</v>
      </c>
      <c r="C35">
        <v>224801905</v>
      </c>
      <c r="D35">
        <v>222895971</v>
      </c>
      <c r="E35">
        <v>70</v>
      </c>
      <c r="F35">
        <v>1</v>
      </c>
      <c r="G35">
        <v>1</v>
      </c>
      <c r="H35">
        <v>1</v>
      </c>
      <c r="I35" t="s">
        <v>370</v>
      </c>
      <c r="J35" t="s">
        <v>2</v>
      </c>
      <c r="K35" t="s">
        <v>371</v>
      </c>
      <c r="L35">
        <v>1191</v>
      </c>
      <c r="N35">
        <v>74472246</v>
      </c>
      <c r="O35" t="s">
        <v>343</v>
      </c>
      <c r="P35" t="s">
        <v>343</v>
      </c>
      <c r="Q35">
        <v>1</v>
      </c>
      <c r="X35">
        <v>23.1</v>
      </c>
      <c r="Y35">
        <v>0</v>
      </c>
      <c r="Z35">
        <v>0</v>
      </c>
      <c r="AA35">
        <v>0</v>
      </c>
      <c r="AB35">
        <v>8.9700000000000006</v>
      </c>
      <c r="AC35">
        <v>0</v>
      </c>
      <c r="AD35">
        <v>1</v>
      </c>
      <c r="AE35">
        <v>1</v>
      </c>
      <c r="AF35" t="s">
        <v>2</v>
      </c>
      <c r="AG35">
        <v>23.1</v>
      </c>
      <c r="AH35">
        <v>2</v>
      </c>
      <c r="AI35">
        <v>224801906</v>
      </c>
      <c r="AJ35">
        <v>32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224801907</v>
      </c>
      <c r="C36">
        <v>224801905</v>
      </c>
      <c r="D36">
        <v>222896153</v>
      </c>
      <c r="E36">
        <v>70</v>
      </c>
      <c r="F36">
        <v>1</v>
      </c>
      <c r="G36">
        <v>1</v>
      </c>
      <c r="H36">
        <v>1</v>
      </c>
      <c r="I36" t="s">
        <v>344</v>
      </c>
      <c r="J36" t="s">
        <v>2</v>
      </c>
      <c r="K36" t="s">
        <v>345</v>
      </c>
      <c r="L36">
        <v>1191</v>
      </c>
      <c r="N36">
        <v>74472246</v>
      </c>
      <c r="O36" t="s">
        <v>343</v>
      </c>
      <c r="P36" t="s">
        <v>343</v>
      </c>
      <c r="Q36">
        <v>1</v>
      </c>
      <c r="X36">
        <v>0.11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2</v>
      </c>
      <c r="AF36" t="s">
        <v>2</v>
      </c>
      <c r="AG36">
        <v>0.11</v>
      </c>
      <c r="AH36">
        <v>2</v>
      </c>
      <c r="AI36">
        <v>224801907</v>
      </c>
      <c r="AJ36">
        <v>33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ROW(Source!A37)</f>
        <v>37</v>
      </c>
      <c r="B37">
        <v>224801908</v>
      </c>
      <c r="C37">
        <v>224801905</v>
      </c>
      <c r="D37">
        <v>223058015</v>
      </c>
      <c r="E37">
        <v>1</v>
      </c>
      <c r="F37">
        <v>1</v>
      </c>
      <c r="G37">
        <v>1</v>
      </c>
      <c r="H37">
        <v>2</v>
      </c>
      <c r="I37" t="s">
        <v>346</v>
      </c>
      <c r="J37" t="s">
        <v>347</v>
      </c>
      <c r="K37" t="s">
        <v>348</v>
      </c>
      <c r="L37">
        <v>1367</v>
      </c>
      <c r="N37">
        <v>1011</v>
      </c>
      <c r="O37" t="s">
        <v>349</v>
      </c>
      <c r="P37" t="s">
        <v>349</v>
      </c>
      <c r="Q37">
        <v>1</v>
      </c>
      <c r="X37">
        <v>0.01</v>
      </c>
      <c r="Y37">
        <v>0</v>
      </c>
      <c r="Z37">
        <v>31.26</v>
      </c>
      <c r="AA37">
        <v>13.5</v>
      </c>
      <c r="AB37">
        <v>0</v>
      </c>
      <c r="AC37">
        <v>0</v>
      </c>
      <c r="AD37">
        <v>1</v>
      </c>
      <c r="AE37">
        <v>0</v>
      </c>
      <c r="AF37" t="s">
        <v>2</v>
      </c>
      <c r="AG37">
        <v>0.01</v>
      </c>
      <c r="AH37">
        <v>2</v>
      </c>
      <c r="AI37">
        <v>224801908</v>
      </c>
      <c r="AJ37">
        <v>34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ROW(Source!A37)</f>
        <v>37</v>
      </c>
      <c r="B38">
        <v>224801909</v>
      </c>
      <c r="C38">
        <v>224801905</v>
      </c>
      <c r="D38">
        <v>223058751</v>
      </c>
      <c r="E38">
        <v>1</v>
      </c>
      <c r="F38">
        <v>1</v>
      </c>
      <c r="G38">
        <v>1</v>
      </c>
      <c r="H38">
        <v>2</v>
      </c>
      <c r="I38" t="s">
        <v>350</v>
      </c>
      <c r="J38" t="s">
        <v>351</v>
      </c>
      <c r="K38" t="s">
        <v>352</v>
      </c>
      <c r="L38">
        <v>1367</v>
      </c>
      <c r="N38">
        <v>1011</v>
      </c>
      <c r="O38" t="s">
        <v>349</v>
      </c>
      <c r="P38" t="s">
        <v>349</v>
      </c>
      <c r="Q38">
        <v>1</v>
      </c>
      <c r="X38">
        <v>0.1</v>
      </c>
      <c r="Y38">
        <v>0</v>
      </c>
      <c r="Z38">
        <v>65.709999999999994</v>
      </c>
      <c r="AA38">
        <v>11.6</v>
      </c>
      <c r="AB38">
        <v>0</v>
      </c>
      <c r="AC38">
        <v>0</v>
      </c>
      <c r="AD38">
        <v>1</v>
      </c>
      <c r="AE38">
        <v>0</v>
      </c>
      <c r="AF38" t="s">
        <v>2</v>
      </c>
      <c r="AG38">
        <v>0.1</v>
      </c>
      <c r="AH38">
        <v>2</v>
      </c>
      <c r="AI38">
        <v>224801909</v>
      </c>
      <c r="AJ38">
        <v>35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ROW(Source!A37)</f>
        <v>37</v>
      </c>
      <c r="B39">
        <v>224801910</v>
      </c>
      <c r="C39">
        <v>224801905</v>
      </c>
      <c r="D39">
        <v>222911579</v>
      </c>
      <c r="E39">
        <v>1</v>
      </c>
      <c r="F39">
        <v>1</v>
      </c>
      <c r="G39">
        <v>1</v>
      </c>
      <c r="H39">
        <v>3</v>
      </c>
      <c r="I39" t="s">
        <v>372</v>
      </c>
      <c r="J39" t="s">
        <v>373</v>
      </c>
      <c r="K39" t="s">
        <v>374</v>
      </c>
      <c r="L39">
        <v>1327</v>
      </c>
      <c r="N39">
        <v>1005</v>
      </c>
      <c r="O39" t="s">
        <v>67</v>
      </c>
      <c r="P39" t="s">
        <v>67</v>
      </c>
      <c r="Q39">
        <v>1</v>
      </c>
      <c r="X39">
        <v>0.84</v>
      </c>
      <c r="Y39">
        <v>72.319999999999993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</v>
      </c>
      <c r="AG39">
        <v>0.84</v>
      </c>
      <c r="AH39">
        <v>2</v>
      </c>
      <c r="AI39">
        <v>224801910</v>
      </c>
      <c r="AJ39">
        <v>36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ROW(Source!A37)</f>
        <v>37</v>
      </c>
      <c r="B40">
        <v>224801911</v>
      </c>
      <c r="C40">
        <v>224801905</v>
      </c>
      <c r="D40">
        <v>222911928</v>
      </c>
      <c r="E40">
        <v>1</v>
      </c>
      <c r="F40">
        <v>1</v>
      </c>
      <c r="G40">
        <v>1</v>
      </c>
      <c r="H40">
        <v>3</v>
      </c>
      <c r="I40" t="s">
        <v>375</v>
      </c>
      <c r="J40" t="s">
        <v>376</v>
      </c>
      <c r="K40" t="s">
        <v>377</v>
      </c>
      <c r="L40">
        <v>1346</v>
      </c>
      <c r="N40">
        <v>1009</v>
      </c>
      <c r="O40" t="s">
        <v>34</v>
      </c>
      <c r="P40" t="s">
        <v>34</v>
      </c>
      <c r="Q40">
        <v>1</v>
      </c>
      <c r="X40">
        <v>0.31</v>
      </c>
      <c r="Y40">
        <v>1.82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2</v>
      </c>
      <c r="AG40">
        <v>0.31</v>
      </c>
      <c r="AH40">
        <v>2</v>
      </c>
      <c r="AI40">
        <v>224801911</v>
      </c>
      <c r="AJ40">
        <v>37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ROW(Source!A37)</f>
        <v>37</v>
      </c>
      <c r="B41">
        <v>224801912</v>
      </c>
      <c r="C41">
        <v>224801905</v>
      </c>
      <c r="D41">
        <v>222899151</v>
      </c>
      <c r="E41">
        <v>70</v>
      </c>
      <c r="F41">
        <v>1</v>
      </c>
      <c r="G41">
        <v>1</v>
      </c>
      <c r="H41">
        <v>3</v>
      </c>
      <c r="I41" t="s">
        <v>487</v>
      </c>
      <c r="J41" t="s">
        <v>2</v>
      </c>
      <c r="K41" t="s">
        <v>488</v>
      </c>
      <c r="L41">
        <v>1348</v>
      </c>
      <c r="N41">
        <v>1009</v>
      </c>
      <c r="O41" t="s">
        <v>53</v>
      </c>
      <c r="P41" t="s">
        <v>53</v>
      </c>
      <c r="Q41">
        <v>1000</v>
      </c>
      <c r="X41">
        <v>6.3E-2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2</v>
      </c>
      <c r="AG41">
        <v>6.3E-2</v>
      </c>
      <c r="AH41">
        <v>3</v>
      </c>
      <c r="AI41">
        <v>-1</v>
      </c>
      <c r="AJ41" t="s">
        <v>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ROW(Source!A37)</f>
        <v>37</v>
      </c>
      <c r="B42">
        <v>224801913</v>
      </c>
      <c r="C42">
        <v>224801905</v>
      </c>
      <c r="D42">
        <v>222940670</v>
      </c>
      <c r="E42">
        <v>1</v>
      </c>
      <c r="F42">
        <v>1</v>
      </c>
      <c r="G42">
        <v>1</v>
      </c>
      <c r="H42">
        <v>3</v>
      </c>
      <c r="I42" t="s">
        <v>378</v>
      </c>
      <c r="J42" t="s">
        <v>379</v>
      </c>
      <c r="K42" t="s">
        <v>380</v>
      </c>
      <c r="L42">
        <v>1348</v>
      </c>
      <c r="N42">
        <v>1009</v>
      </c>
      <c r="O42" t="s">
        <v>53</v>
      </c>
      <c r="P42" t="s">
        <v>53</v>
      </c>
      <c r="Q42">
        <v>1000</v>
      </c>
      <c r="X42">
        <v>5.0000000000000001E-3</v>
      </c>
      <c r="Y42">
        <v>4294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</v>
      </c>
      <c r="AG42">
        <v>5.0000000000000001E-3</v>
      </c>
      <c r="AH42">
        <v>2</v>
      </c>
      <c r="AI42">
        <v>224801913</v>
      </c>
      <c r="AJ42">
        <v>38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ROW(Source!A41)</f>
        <v>41</v>
      </c>
      <c r="B43">
        <v>224801919</v>
      </c>
      <c r="C43">
        <v>224801918</v>
      </c>
      <c r="D43">
        <v>222895985</v>
      </c>
      <c r="E43">
        <v>70</v>
      </c>
      <c r="F43">
        <v>1</v>
      </c>
      <c r="G43">
        <v>1</v>
      </c>
      <c r="H43">
        <v>1</v>
      </c>
      <c r="I43" t="s">
        <v>381</v>
      </c>
      <c r="J43" t="s">
        <v>2</v>
      </c>
      <c r="K43" t="s">
        <v>382</v>
      </c>
      <c r="L43">
        <v>1191</v>
      </c>
      <c r="N43">
        <v>74472246</v>
      </c>
      <c r="O43" t="s">
        <v>343</v>
      </c>
      <c r="P43" t="s">
        <v>343</v>
      </c>
      <c r="Q43">
        <v>1</v>
      </c>
      <c r="X43">
        <v>115.26</v>
      </c>
      <c r="Y43">
        <v>0</v>
      </c>
      <c r="Z43">
        <v>0</v>
      </c>
      <c r="AA43">
        <v>0</v>
      </c>
      <c r="AB43">
        <v>9.18</v>
      </c>
      <c r="AC43">
        <v>0</v>
      </c>
      <c r="AD43">
        <v>1</v>
      </c>
      <c r="AE43">
        <v>1</v>
      </c>
      <c r="AF43" t="s">
        <v>2</v>
      </c>
      <c r="AG43">
        <v>115.26</v>
      </c>
      <c r="AH43">
        <v>2</v>
      </c>
      <c r="AI43">
        <v>224801919</v>
      </c>
      <c r="AJ43">
        <v>39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ROW(Source!A41)</f>
        <v>41</v>
      </c>
      <c r="B44">
        <v>224801920</v>
      </c>
      <c r="C44">
        <v>224801918</v>
      </c>
      <c r="D44">
        <v>222896153</v>
      </c>
      <c r="E44">
        <v>70</v>
      </c>
      <c r="F44">
        <v>1</v>
      </c>
      <c r="G44">
        <v>1</v>
      </c>
      <c r="H44">
        <v>1</v>
      </c>
      <c r="I44" t="s">
        <v>344</v>
      </c>
      <c r="J44" t="s">
        <v>2</v>
      </c>
      <c r="K44" t="s">
        <v>345</v>
      </c>
      <c r="L44">
        <v>1191</v>
      </c>
      <c r="N44">
        <v>74472246</v>
      </c>
      <c r="O44" t="s">
        <v>343</v>
      </c>
      <c r="P44" t="s">
        <v>343</v>
      </c>
      <c r="Q44">
        <v>1</v>
      </c>
      <c r="X44">
        <v>1.65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2</v>
      </c>
      <c r="AG44">
        <v>1.65</v>
      </c>
      <c r="AH44">
        <v>2</v>
      </c>
      <c r="AI44">
        <v>224801920</v>
      </c>
      <c r="AJ44">
        <v>40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ROW(Source!A41)</f>
        <v>41</v>
      </c>
      <c r="B45">
        <v>224801921</v>
      </c>
      <c r="C45">
        <v>224801918</v>
      </c>
      <c r="D45">
        <v>223057975</v>
      </c>
      <c r="E45">
        <v>1</v>
      </c>
      <c r="F45">
        <v>1</v>
      </c>
      <c r="G45">
        <v>1</v>
      </c>
      <c r="H45">
        <v>2</v>
      </c>
      <c r="I45" t="s">
        <v>383</v>
      </c>
      <c r="J45" t="s">
        <v>384</v>
      </c>
      <c r="K45" t="s">
        <v>385</v>
      </c>
      <c r="L45">
        <v>1367</v>
      </c>
      <c r="N45">
        <v>1011</v>
      </c>
      <c r="O45" t="s">
        <v>349</v>
      </c>
      <c r="P45" t="s">
        <v>349</v>
      </c>
      <c r="Q45">
        <v>1</v>
      </c>
      <c r="X45">
        <v>0.08</v>
      </c>
      <c r="Y45">
        <v>0</v>
      </c>
      <c r="Z45">
        <v>89.99</v>
      </c>
      <c r="AA45">
        <v>10.06</v>
      </c>
      <c r="AB45">
        <v>0</v>
      </c>
      <c r="AC45">
        <v>0</v>
      </c>
      <c r="AD45">
        <v>1</v>
      </c>
      <c r="AE45">
        <v>0</v>
      </c>
      <c r="AF45" t="s">
        <v>2</v>
      </c>
      <c r="AG45">
        <v>0.08</v>
      </c>
      <c r="AH45">
        <v>2</v>
      </c>
      <c r="AI45">
        <v>224801921</v>
      </c>
      <c r="AJ45">
        <v>41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ROW(Source!A41)</f>
        <v>41</v>
      </c>
      <c r="B46">
        <v>224801922</v>
      </c>
      <c r="C46">
        <v>224801918</v>
      </c>
      <c r="D46">
        <v>223058015</v>
      </c>
      <c r="E46">
        <v>1</v>
      </c>
      <c r="F46">
        <v>1</v>
      </c>
      <c r="G46">
        <v>1</v>
      </c>
      <c r="H46">
        <v>2</v>
      </c>
      <c r="I46" t="s">
        <v>346</v>
      </c>
      <c r="J46" t="s">
        <v>347</v>
      </c>
      <c r="K46" t="s">
        <v>348</v>
      </c>
      <c r="L46">
        <v>1367</v>
      </c>
      <c r="N46">
        <v>1011</v>
      </c>
      <c r="O46" t="s">
        <v>349</v>
      </c>
      <c r="P46" t="s">
        <v>349</v>
      </c>
      <c r="Q46">
        <v>1</v>
      </c>
      <c r="X46">
        <v>0.27</v>
      </c>
      <c r="Y46">
        <v>0</v>
      </c>
      <c r="Z46">
        <v>31.26</v>
      </c>
      <c r="AA46">
        <v>13.5</v>
      </c>
      <c r="AB46">
        <v>0</v>
      </c>
      <c r="AC46">
        <v>0</v>
      </c>
      <c r="AD46">
        <v>1</v>
      </c>
      <c r="AE46">
        <v>0</v>
      </c>
      <c r="AF46" t="s">
        <v>2</v>
      </c>
      <c r="AG46">
        <v>0.27</v>
      </c>
      <c r="AH46">
        <v>2</v>
      </c>
      <c r="AI46">
        <v>224801922</v>
      </c>
      <c r="AJ46">
        <v>42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ROW(Source!A41)</f>
        <v>41</v>
      </c>
      <c r="B47">
        <v>224801923</v>
      </c>
      <c r="C47">
        <v>224801918</v>
      </c>
      <c r="D47">
        <v>223058138</v>
      </c>
      <c r="E47">
        <v>1</v>
      </c>
      <c r="F47">
        <v>1</v>
      </c>
      <c r="G47">
        <v>1</v>
      </c>
      <c r="H47">
        <v>2</v>
      </c>
      <c r="I47" t="s">
        <v>386</v>
      </c>
      <c r="J47" t="s">
        <v>387</v>
      </c>
      <c r="K47" t="s">
        <v>388</v>
      </c>
      <c r="L47">
        <v>1367</v>
      </c>
      <c r="N47">
        <v>1011</v>
      </c>
      <c r="O47" t="s">
        <v>349</v>
      </c>
      <c r="P47" t="s">
        <v>349</v>
      </c>
      <c r="Q47">
        <v>1</v>
      </c>
      <c r="X47">
        <v>1.3</v>
      </c>
      <c r="Y47">
        <v>0</v>
      </c>
      <c r="Z47">
        <v>12.39</v>
      </c>
      <c r="AA47">
        <v>10.06</v>
      </c>
      <c r="AB47">
        <v>0</v>
      </c>
      <c r="AC47">
        <v>0</v>
      </c>
      <c r="AD47">
        <v>1</v>
      </c>
      <c r="AE47">
        <v>0</v>
      </c>
      <c r="AF47" t="s">
        <v>2</v>
      </c>
      <c r="AG47">
        <v>1.3</v>
      </c>
      <c r="AH47">
        <v>2</v>
      </c>
      <c r="AI47">
        <v>224801923</v>
      </c>
      <c r="AJ47">
        <v>43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ROW(Source!A41)</f>
        <v>41</v>
      </c>
      <c r="B48">
        <v>224801924</v>
      </c>
      <c r="C48">
        <v>224801918</v>
      </c>
      <c r="D48">
        <v>222908451</v>
      </c>
      <c r="E48">
        <v>1</v>
      </c>
      <c r="F48">
        <v>1</v>
      </c>
      <c r="G48">
        <v>1</v>
      </c>
      <c r="H48">
        <v>3</v>
      </c>
      <c r="I48" t="s">
        <v>389</v>
      </c>
      <c r="J48" t="s">
        <v>390</v>
      </c>
      <c r="K48" t="s">
        <v>391</v>
      </c>
      <c r="L48">
        <v>1339</v>
      </c>
      <c r="N48">
        <v>1007</v>
      </c>
      <c r="O48" t="s">
        <v>160</v>
      </c>
      <c r="P48" t="s">
        <v>160</v>
      </c>
      <c r="Q48">
        <v>1</v>
      </c>
      <c r="X48">
        <v>8.5000000000000006E-2</v>
      </c>
      <c r="Y48">
        <v>2.44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</v>
      </c>
      <c r="AG48">
        <v>8.5000000000000006E-2</v>
      </c>
      <c r="AH48">
        <v>2</v>
      </c>
      <c r="AI48">
        <v>224801924</v>
      </c>
      <c r="AJ48">
        <v>44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ROW(Source!A41)</f>
        <v>41</v>
      </c>
      <c r="B49">
        <v>224801925</v>
      </c>
      <c r="C49">
        <v>224801918</v>
      </c>
      <c r="D49">
        <v>222911928</v>
      </c>
      <c r="E49">
        <v>1</v>
      </c>
      <c r="F49">
        <v>1</v>
      </c>
      <c r="G49">
        <v>1</v>
      </c>
      <c r="H49">
        <v>3</v>
      </c>
      <c r="I49" t="s">
        <v>375</v>
      </c>
      <c r="J49" t="s">
        <v>376</v>
      </c>
      <c r="K49" t="s">
        <v>377</v>
      </c>
      <c r="L49">
        <v>1346</v>
      </c>
      <c r="N49">
        <v>1009</v>
      </c>
      <c r="O49" t="s">
        <v>34</v>
      </c>
      <c r="P49" t="s">
        <v>34</v>
      </c>
      <c r="Q49">
        <v>1</v>
      </c>
      <c r="X49">
        <v>0.5</v>
      </c>
      <c r="Y49">
        <v>1.82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</v>
      </c>
      <c r="AG49">
        <v>0.5</v>
      </c>
      <c r="AH49">
        <v>2</v>
      </c>
      <c r="AI49">
        <v>224801925</v>
      </c>
      <c r="AJ49">
        <v>45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ROW(Source!A41)</f>
        <v>41</v>
      </c>
      <c r="B50">
        <v>224801926</v>
      </c>
      <c r="C50">
        <v>224801918</v>
      </c>
      <c r="D50">
        <v>222897075</v>
      </c>
      <c r="E50">
        <v>70</v>
      </c>
      <c r="F50">
        <v>1</v>
      </c>
      <c r="G50">
        <v>1</v>
      </c>
      <c r="H50">
        <v>3</v>
      </c>
      <c r="I50" t="s">
        <v>489</v>
      </c>
      <c r="J50" t="s">
        <v>2</v>
      </c>
      <c r="K50" t="s">
        <v>490</v>
      </c>
      <c r="L50">
        <v>1348</v>
      </c>
      <c r="N50">
        <v>1009</v>
      </c>
      <c r="O50" t="s">
        <v>53</v>
      </c>
      <c r="P50" t="s">
        <v>53</v>
      </c>
      <c r="Q50">
        <v>1000</v>
      </c>
      <c r="X50">
        <v>0.05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2</v>
      </c>
      <c r="AG50">
        <v>0.05</v>
      </c>
      <c r="AH50">
        <v>3</v>
      </c>
      <c r="AI50">
        <v>-1</v>
      </c>
      <c r="AJ50" t="s">
        <v>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ROW(Source!A41)</f>
        <v>41</v>
      </c>
      <c r="B51">
        <v>224801927</v>
      </c>
      <c r="C51">
        <v>224801918</v>
      </c>
      <c r="D51">
        <v>222897748</v>
      </c>
      <c r="E51">
        <v>70</v>
      </c>
      <c r="F51">
        <v>1</v>
      </c>
      <c r="G51">
        <v>1</v>
      </c>
      <c r="H51">
        <v>3</v>
      </c>
      <c r="I51" t="s">
        <v>491</v>
      </c>
      <c r="J51" t="s">
        <v>2</v>
      </c>
      <c r="K51" t="s">
        <v>492</v>
      </c>
      <c r="L51">
        <v>1327</v>
      </c>
      <c r="N51">
        <v>1005</v>
      </c>
      <c r="O51" t="s">
        <v>67</v>
      </c>
      <c r="P51" t="s">
        <v>67</v>
      </c>
      <c r="Q51">
        <v>1</v>
      </c>
      <c r="X51">
        <v>100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 t="s">
        <v>2</v>
      </c>
      <c r="AG51">
        <v>100</v>
      </c>
      <c r="AH51">
        <v>3</v>
      </c>
      <c r="AI51">
        <v>-1</v>
      </c>
      <c r="AJ51" t="s">
        <v>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ROW(Source!A41)</f>
        <v>41</v>
      </c>
      <c r="B52">
        <v>224801928</v>
      </c>
      <c r="C52">
        <v>224801918</v>
      </c>
      <c r="D52">
        <v>222899053</v>
      </c>
      <c r="E52">
        <v>70</v>
      </c>
      <c r="F52">
        <v>1</v>
      </c>
      <c r="G52">
        <v>1</v>
      </c>
      <c r="H52">
        <v>3</v>
      </c>
      <c r="I52" t="s">
        <v>493</v>
      </c>
      <c r="J52" t="s">
        <v>2</v>
      </c>
      <c r="K52" t="s">
        <v>494</v>
      </c>
      <c r="L52">
        <v>1348</v>
      </c>
      <c r="N52">
        <v>1009</v>
      </c>
      <c r="O52" t="s">
        <v>53</v>
      </c>
      <c r="P52" t="s">
        <v>53</v>
      </c>
      <c r="Q52">
        <v>1000</v>
      </c>
      <c r="X52">
        <v>0.375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2</v>
      </c>
      <c r="AG52">
        <v>0.375</v>
      </c>
      <c r="AH52">
        <v>3</v>
      </c>
      <c r="AI52">
        <v>-1</v>
      </c>
      <c r="AJ52" t="s">
        <v>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ROW(Source!A42)</f>
        <v>42</v>
      </c>
      <c r="B53">
        <v>224801919</v>
      </c>
      <c r="C53">
        <v>224801918</v>
      </c>
      <c r="D53">
        <v>222895985</v>
      </c>
      <c r="E53">
        <v>70</v>
      </c>
      <c r="F53">
        <v>1</v>
      </c>
      <c r="G53">
        <v>1</v>
      </c>
      <c r="H53">
        <v>1</v>
      </c>
      <c r="I53" t="s">
        <v>381</v>
      </c>
      <c r="J53" t="s">
        <v>2</v>
      </c>
      <c r="K53" t="s">
        <v>382</v>
      </c>
      <c r="L53">
        <v>1191</v>
      </c>
      <c r="N53">
        <v>74472246</v>
      </c>
      <c r="O53" t="s">
        <v>343</v>
      </c>
      <c r="P53" t="s">
        <v>343</v>
      </c>
      <c r="Q53">
        <v>1</v>
      </c>
      <c r="X53">
        <v>115.26</v>
      </c>
      <c r="Y53">
        <v>0</v>
      </c>
      <c r="Z53">
        <v>0</v>
      </c>
      <c r="AA53">
        <v>0</v>
      </c>
      <c r="AB53">
        <v>9.18</v>
      </c>
      <c r="AC53">
        <v>0</v>
      </c>
      <c r="AD53">
        <v>1</v>
      </c>
      <c r="AE53">
        <v>1</v>
      </c>
      <c r="AF53" t="s">
        <v>2</v>
      </c>
      <c r="AG53">
        <v>115.26</v>
      </c>
      <c r="AH53">
        <v>2</v>
      </c>
      <c r="AI53">
        <v>224801919</v>
      </c>
      <c r="AJ53">
        <v>46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ROW(Source!A42)</f>
        <v>42</v>
      </c>
      <c r="B54">
        <v>224801920</v>
      </c>
      <c r="C54">
        <v>224801918</v>
      </c>
      <c r="D54">
        <v>222896153</v>
      </c>
      <c r="E54">
        <v>70</v>
      </c>
      <c r="F54">
        <v>1</v>
      </c>
      <c r="G54">
        <v>1</v>
      </c>
      <c r="H54">
        <v>1</v>
      </c>
      <c r="I54" t="s">
        <v>344</v>
      </c>
      <c r="J54" t="s">
        <v>2</v>
      </c>
      <c r="K54" t="s">
        <v>345</v>
      </c>
      <c r="L54">
        <v>1191</v>
      </c>
      <c r="N54">
        <v>74472246</v>
      </c>
      <c r="O54" t="s">
        <v>343</v>
      </c>
      <c r="P54" t="s">
        <v>343</v>
      </c>
      <c r="Q54">
        <v>1</v>
      </c>
      <c r="X54">
        <v>1.65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2</v>
      </c>
      <c r="AG54">
        <v>1.65</v>
      </c>
      <c r="AH54">
        <v>2</v>
      </c>
      <c r="AI54">
        <v>224801920</v>
      </c>
      <c r="AJ54">
        <v>47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ROW(Source!A42)</f>
        <v>42</v>
      </c>
      <c r="B55">
        <v>224801921</v>
      </c>
      <c r="C55">
        <v>224801918</v>
      </c>
      <c r="D55">
        <v>223057975</v>
      </c>
      <c r="E55">
        <v>1</v>
      </c>
      <c r="F55">
        <v>1</v>
      </c>
      <c r="G55">
        <v>1</v>
      </c>
      <c r="H55">
        <v>2</v>
      </c>
      <c r="I55" t="s">
        <v>383</v>
      </c>
      <c r="J55" t="s">
        <v>384</v>
      </c>
      <c r="K55" t="s">
        <v>385</v>
      </c>
      <c r="L55">
        <v>1367</v>
      </c>
      <c r="N55">
        <v>1011</v>
      </c>
      <c r="O55" t="s">
        <v>349</v>
      </c>
      <c r="P55" t="s">
        <v>349</v>
      </c>
      <c r="Q55">
        <v>1</v>
      </c>
      <c r="X55">
        <v>0.08</v>
      </c>
      <c r="Y55">
        <v>0</v>
      </c>
      <c r="Z55">
        <v>89.99</v>
      </c>
      <c r="AA55">
        <v>10.06</v>
      </c>
      <c r="AB55">
        <v>0</v>
      </c>
      <c r="AC55">
        <v>0</v>
      </c>
      <c r="AD55">
        <v>1</v>
      </c>
      <c r="AE55">
        <v>0</v>
      </c>
      <c r="AF55" t="s">
        <v>2</v>
      </c>
      <c r="AG55">
        <v>0.08</v>
      </c>
      <c r="AH55">
        <v>2</v>
      </c>
      <c r="AI55">
        <v>224801921</v>
      </c>
      <c r="AJ55">
        <v>48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ROW(Source!A42)</f>
        <v>42</v>
      </c>
      <c r="B56">
        <v>224801922</v>
      </c>
      <c r="C56">
        <v>224801918</v>
      </c>
      <c r="D56">
        <v>223058015</v>
      </c>
      <c r="E56">
        <v>1</v>
      </c>
      <c r="F56">
        <v>1</v>
      </c>
      <c r="G56">
        <v>1</v>
      </c>
      <c r="H56">
        <v>2</v>
      </c>
      <c r="I56" t="s">
        <v>346</v>
      </c>
      <c r="J56" t="s">
        <v>347</v>
      </c>
      <c r="K56" t="s">
        <v>348</v>
      </c>
      <c r="L56">
        <v>1367</v>
      </c>
      <c r="N56">
        <v>1011</v>
      </c>
      <c r="O56" t="s">
        <v>349</v>
      </c>
      <c r="P56" t="s">
        <v>349</v>
      </c>
      <c r="Q56">
        <v>1</v>
      </c>
      <c r="X56">
        <v>0.27</v>
      </c>
      <c r="Y56">
        <v>0</v>
      </c>
      <c r="Z56">
        <v>31.26</v>
      </c>
      <c r="AA56">
        <v>13.5</v>
      </c>
      <c r="AB56">
        <v>0</v>
      </c>
      <c r="AC56">
        <v>0</v>
      </c>
      <c r="AD56">
        <v>1</v>
      </c>
      <c r="AE56">
        <v>0</v>
      </c>
      <c r="AF56" t="s">
        <v>2</v>
      </c>
      <c r="AG56">
        <v>0.27</v>
      </c>
      <c r="AH56">
        <v>2</v>
      </c>
      <c r="AI56">
        <v>224801922</v>
      </c>
      <c r="AJ56">
        <v>49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ROW(Source!A42)</f>
        <v>42</v>
      </c>
      <c r="B57">
        <v>224801923</v>
      </c>
      <c r="C57">
        <v>224801918</v>
      </c>
      <c r="D57">
        <v>223058138</v>
      </c>
      <c r="E57">
        <v>1</v>
      </c>
      <c r="F57">
        <v>1</v>
      </c>
      <c r="G57">
        <v>1</v>
      </c>
      <c r="H57">
        <v>2</v>
      </c>
      <c r="I57" t="s">
        <v>386</v>
      </c>
      <c r="J57" t="s">
        <v>387</v>
      </c>
      <c r="K57" t="s">
        <v>388</v>
      </c>
      <c r="L57">
        <v>1367</v>
      </c>
      <c r="N57">
        <v>1011</v>
      </c>
      <c r="O57" t="s">
        <v>349</v>
      </c>
      <c r="P57" t="s">
        <v>349</v>
      </c>
      <c r="Q57">
        <v>1</v>
      </c>
      <c r="X57">
        <v>1.3</v>
      </c>
      <c r="Y57">
        <v>0</v>
      </c>
      <c r="Z57">
        <v>12.39</v>
      </c>
      <c r="AA57">
        <v>10.06</v>
      </c>
      <c r="AB57">
        <v>0</v>
      </c>
      <c r="AC57">
        <v>0</v>
      </c>
      <c r="AD57">
        <v>1</v>
      </c>
      <c r="AE57">
        <v>0</v>
      </c>
      <c r="AF57" t="s">
        <v>2</v>
      </c>
      <c r="AG57">
        <v>1.3</v>
      </c>
      <c r="AH57">
        <v>2</v>
      </c>
      <c r="AI57">
        <v>224801923</v>
      </c>
      <c r="AJ57">
        <v>50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ROW(Source!A42)</f>
        <v>42</v>
      </c>
      <c r="B58">
        <v>224801924</v>
      </c>
      <c r="C58">
        <v>224801918</v>
      </c>
      <c r="D58">
        <v>222908451</v>
      </c>
      <c r="E58">
        <v>1</v>
      </c>
      <c r="F58">
        <v>1</v>
      </c>
      <c r="G58">
        <v>1</v>
      </c>
      <c r="H58">
        <v>3</v>
      </c>
      <c r="I58" t="s">
        <v>389</v>
      </c>
      <c r="J58" t="s">
        <v>390</v>
      </c>
      <c r="K58" t="s">
        <v>391</v>
      </c>
      <c r="L58">
        <v>1339</v>
      </c>
      <c r="N58">
        <v>1007</v>
      </c>
      <c r="O58" t="s">
        <v>160</v>
      </c>
      <c r="P58" t="s">
        <v>160</v>
      </c>
      <c r="Q58">
        <v>1</v>
      </c>
      <c r="X58">
        <v>8.5000000000000006E-2</v>
      </c>
      <c r="Y58">
        <v>2.44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2</v>
      </c>
      <c r="AG58">
        <v>8.5000000000000006E-2</v>
      </c>
      <c r="AH58">
        <v>2</v>
      </c>
      <c r="AI58">
        <v>224801924</v>
      </c>
      <c r="AJ58">
        <v>51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ROW(Source!A42)</f>
        <v>42</v>
      </c>
      <c r="B59">
        <v>224801925</v>
      </c>
      <c r="C59">
        <v>224801918</v>
      </c>
      <c r="D59">
        <v>222911928</v>
      </c>
      <c r="E59">
        <v>1</v>
      </c>
      <c r="F59">
        <v>1</v>
      </c>
      <c r="G59">
        <v>1</v>
      </c>
      <c r="H59">
        <v>3</v>
      </c>
      <c r="I59" t="s">
        <v>375</v>
      </c>
      <c r="J59" t="s">
        <v>376</v>
      </c>
      <c r="K59" t="s">
        <v>377</v>
      </c>
      <c r="L59">
        <v>1346</v>
      </c>
      <c r="N59">
        <v>1009</v>
      </c>
      <c r="O59" t="s">
        <v>34</v>
      </c>
      <c r="P59" t="s">
        <v>34</v>
      </c>
      <c r="Q59">
        <v>1</v>
      </c>
      <c r="X59">
        <v>0.5</v>
      </c>
      <c r="Y59">
        <v>1.82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</v>
      </c>
      <c r="AG59">
        <v>0.5</v>
      </c>
      <c r="AH59">
        <v>2</v>
      </c>
      <c r="AI59">
        <v>224801925</v>
      </c>
      <c r="AJ59">
        <v>52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ROW(Source!A42)</f>
        <v>42</v>
      </c>
      <c r="B60">
        <v>224801926</v>
      </c>
      <c r="C60">
        <v>224801918</v>
      </c>
      <c r="D60">
        <v>222897075</v>
      </c>
      <c r="E60">
        <v>70</v>
      </c>
      <c r="F60">
        <v>1</v>
      </c>
      <c r="G60">
        <v>1</v>
      </c>
      <c r="H60">
        <v>3</v>
      </c>
      <c r="I60" t="s">
        <v>489</v>
      </c>
      <c r="J60" t="s">
        <v>2</v>
      </c>
      <c r="K60" t="s">
        <v>490</v>
      </c>
      <c r="L60">
        <v>1348</v>
      </c>
      <c r="N60">
        <v>1009</v>
      </c>
      <c r="O60" t="s">
        <v>53</v>
      </c>
      <c r="P60" t="s">
        <v>53</v>
      </c>
      <c r="Q60">
        <v>1000</v>
      </c>
      <c r="X60">
        <v>0.05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2</v>
      </c>
      <c r="AG60">
        <v>0.05</v>
      </c>
      <c r="AH60">
        <v>3</v>
      </c>
      <c r="AI60">
        <v>-1</v>
      </c>
      <c r="AJ60" t="s">
        <v>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ROW(Source!A42)</f>
        <v>42</v>
      </c>
      <c r="B61">
        <v>224801927</v>
      </c>
      <c r="C61">
        <v>224801918</v>
      </c>
      <c r="D61">
        <v>222897748</v>
      </c>
      <c r="E61">
        <v>70</v>
      </c>
      <c r="F61">
        <v>1</v>
      </c>
      <c r="G61">
        <v>1</v>
      </c>
      <c r="H61">
        <v>3</v>
      </c>
      <c r="I61" t="s">
        <v>491</v>
      </c>
      <c r="J61" t="s">
        <v>2</v>
      </c>
      <c r="K61" t="s">
        <v>492</v>
      </c>
      <c r="L61">
        <v>1327</v>
      </c>
      <c r="N61">
        <v>1005</v>
      </c>
      <c r="O61" t="s">
        <v>67</v>
      </c>
      <c r="P61" t="s">
        <v>67</v>
      </c>
      <c r="Q61">
        <v>1</v>
      </c>
      <c r="X61">
        <v>100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2</v>
      </c>
      <c r="AG61">
        <v>100</v>
      </c>
      <c r="AH61">
        <v>3</v>
      </c>
      <c r="AI61">
        <v>-1</v>
      </c>
      <c r="AJ61" t="s">
        <v>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ROW(Source!A42)</f>
        <v>42</v>
      </c>
      <c r="B62">
        <v>224801928</v>
      </c>
      <c r="C62">
        <v>224801918</v>
      </c>
      <c r="D62">
        <v>222899053</v>
      </c>
      <c r="E62">
        <v>70</v>
      </c>
      <c r="F62">
        <v>1</v>
      </c>
      <c r="G62">
        <v>1</v>
      </c>
      <c r="H62">
        <v>3</v>
      </c>
      <c r="I62" t="s">
        <v>493</v>
      </c>
      <c r="J62" t="s">
        <v>2</v>
      </c>
      <c r="K62" t="s">
        <v>494</v>
      </c>
      <c r="L62">
        <v>1348</v>
      </c>
      <c r="N62">
        <v>1009</v>
      </c>
      <c r="O62" t="s">
        <v>53</v>
      </c>
      <c r="P62" t="s">
        <v>53</v>
      </c>
      <c r="Q62">
        <v>1000</v>
      </c>
      <c r="X62">
        <v>0.375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2</v>
      </c>
      <c r="AG62">
        <v>0.375</v>
      </c>
      <c r="AH62">
        <v>3</v>
      </c>
      <c r="AI62">
        <v>-1</v>
      </c>
      <c r="AJ62" t="s">
        <v>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ROW(Source!A50)</f>
        <v>50</v>
      </c>
      <c r="B63">
        <v>224801875</v>
      </c>
      <c r="C63">
        <v>224801874</v>
      </c>
      <c r="D63">
        <v>222895979</v>
      </c>
      <c r="E63">
        <v>70</v>
      </c>
      <c r="F63">
        <v>1</v>
      </c>
      <c r="G63">
        <v>1</v>
      </c>
      <c r="H63">
        <v>1</v>
      </c>
      <c r="I63" t="s">
        <v>392</v>
      </c>
      <c r="J63" t="s">
        <v>2</v>
      </c>
      <c r="K63" t="s">
        <v>393</v>
      </c>
      <c r="L63">
        <v>1191</v>
      </c>
      <c r="N63">
        <v>74472246</v>
      </c>
      <c r="O63" t="s">
        <v>343</v>
      </c>
      <c r="P63" t="s">
        <v>343</v>
      </c>
      <c r="Q63">
        <v>1</v>
      </c>
      <c r="X63">
        <v>308.47000000000003</v>
      </c>
      <c r="Y63">
        <v>0</v>
      </c>
      <c r="Z63">
        <v>0</v>
      </c>
      <c r="AA63">
        <v>0</v>
      </c>
      <c r="AB63">
        <v>9.07</v>
      </c>
      <c r="AC63">
        <v>0</v>
      </c>
      <c r="AD63">
        <v>1</v>
      </c>
      <c r="AE63">
        <v>1</v>
      </c>
      <c r="AF63" t="s">
        <v>2</v>
      </c>
      <c r="AG63">
        <v>308.47000000000003</v>
      </c>
      <c r="AH63">
        <v>2</v>
      </c>
      <c r="AI63">
        <v>224801875</v>
      </c>
      <c r="AJ63">
        <v>53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ROW(Source!A50)</f>
        <v>50</v>
      </c>
      <c r="B64">
        <v>224801876</v>
      </c>
      <c r="C64">
        <v>224801874</v>
      </c>
      <c r="D64">
        <v>222896153</v>
      </c>
      <c r="E64">
        <v>70</v>
      </c>
      <c r="F64">
        <v>1</v>
      </c>
      <c r="G64">
        <v>1</v>
      </c>
      <c r="H64">
        <v>1</v>
      </c>
      <c r="I64" t="s">
        <v>344</v>
      </c>
      <c r="J64" t="s">
        <v>2</v>
      </c>
      <c r="K64" t="s">
        <v>345</v>
      </c>
      <c r="L64">
        <v>1191</v>
      </c>
      <c r="N64">
        <v>74472246</v>
      </c>
      <c r="O64" t="s">
        <v>343</v>
      </c>
      <c r="P64" t="s">
        <v>343</v>
      </c>
      <c r="Q64">
        <v>1</v>
      </c>
      <c r="X64">
        <v>0.39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2</v>
      </c>
      <c r="AG64">
        <v>0.39</v>
      </c>
      <c r="AH64">
        <v>2</v>
      </c>
      <c r="AI64">
        <v>224801876</v>
      </c>
      <c r="AJ64">
        <v>54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ROW(Source!A50)</f>
        <v>50</v>
      </c>
      <c r="B65">
        <v>224801877</v>
      </c>
      <c r="C65">
        <v>224801874</v>
      </c>
      <c r="D65">
        <v>223057821</v>
      </c>
      <c r="E65">
        <v>1</v>
      </c>
      <c r="F65">
        <v>1</v>
      </c>
      <c r="G65">
        <v>1</v>
      </c>
      <c r="H65">
        <v>2</v>
      </c>
      <c r="I65" t="s">
        <v>394</v>
      </c>
      <c r="J65" t="s">
        <v>395</v>
      </c>
      <c r="K65" t="s">
        <v>396</v>
      </c>
      <c r="L65">
        <v>1367</v>
      </c>
      <c r="N65">
        <v>1011</v>
      </c>
      <c r="O65" t="s">
        <v>349</v>
      </c>
      <c r="P65" t="s">
        <v>349</v>
      </c>
      <c r="Q65">
        <v>1</v>
      </c>
      <c r="X65">
        <v>0.25</v>
      </c>
      <c r="Y65">
        <v>0</v>
      </c>
      <c r="Z65">
        <v>115.4</v>
      </c>
      <c r="AA65">
        <v>13.5</v>
      </c>
      <c r="AB65">
        <v>0</v>
      </c>
      <c r="AC65">
        <v>0</v>
      </c>
      <c r="AD65">
        <v>1</v>
      </c>
      <c r="AE65">
        <v>0</v>
      </c>
      <c r="AF65" t="s">
        <v>2</v>
      </c>
      <c r="AG65">
        <v>0.25</v>
      </c>
      <c r="AH65">
        <v>2</v>
      </c>
      <c r="AI65">
        <v>224801877</v>
      </c>
      <c r="AJ65">
        <v>55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ROW(Source!A50)</f>
        <v>50</v>
      </c>
      <c r="B66">
        <v>224801878</v>
      </c>
      <c r="C66">
        <v>224801874</v>
      </c>
      <c r="D66">
        <v>223057958</v>
      </c>
      <c r="E66">
        <v>1</v>
      </c>
      <c r="F66">
        <v>1</v>
      </c>
      <c r="G66">
        <v>1</v>
      </c>
      <c r="H66">
        <v>2</v>
      </c>
      <c r="I66" t="s">
        <v>397</v>
      </c>
      <c r="J66" t="s">
        <v>398</v>
      </c>
      <c r="K66" t="s">
        <v>399</v>
      </c>
      <c r="L66">
        <v>1367</v>
      </c>
      <c r="N66">
        <v>1011</v>
      </c>
      <c r="O66" t="s">
        <v>349</v>
      </c>
      <c r="P66" t="s">
        <v>349</v>
      </c>
      <c r="Q66">
        <v>1</v>
      </c>
      <c r="X66">
        <v>13.9</v>
      </c>
      <c r="Y66">
        <v>0</v>
      </c>
      <c r="Z66">
        <v>6.9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</v>
      </c>
      <c r="AG66">
        <v>13.9</v>
      </c>
      <c r="AH66">
        <v>2</v>
      </c>
      <c r="AI66">
        <v>224801878</v>
      </c>
      <c r="AJ66">
        <v>56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ROW(Source!A50)</f>
        <v>50</v>
      </c>
      <c r="B67">
        <v>224801879</v>
      </c>
      <c r="C67">
        <v>224801874</v>
      </c>
      <c r="D67">
        <v>223058751</v>
      </c>
      <c r="E67">
        <v>1</v>
      </c>
      <c r="F67">
        <v>1</v>
      </c>
      <c r="G67">
        <v>1</v>
      </c>
      <c r="H67">
        <v>2</v>
      </c>
      <c r="I67" t="s">
        <v>350</v>
      </c>
      <c r="J67" t="s">
        <v>351</v>
      </c>
      <c r="K67" t="s">
        <v>352</v>
      </c>
      <c r="L67">
        <v>1367</v>
      </c>
      <c r="N67">
        <v>1011</v>
      </c>
      <c r="O67" t="s">
        <v>349</v>
      </c>
      <c r="P67" t="s">
        <v>349</v>
      </c>
      <c r="Q67">
        <v>1</v>
      </c>
      <c r="X67">
        <v>0.14000000000000001</v>
      </c>
      <c r="Y67">
        <v>0</v>
      </c>
      <c r="Z67">
        <v>65.709999999999994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2</v>
      </c>
      <c r="AG67">
        <v>0.14000000000000001</v>
      </c>
      <c r="AH67">
        <v>2</v>
      </c>
      <c r="AI67">
        <v>224801879</v>
      </c>
      <c r="AJ67">
        <v>57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ROW(Source!A50)</f>
        <v>50</v>
      </c>
      <c r="B68">
        <v>224801880</v>
      </c>
      <c r="C68">
        <v>224801874</v>
      </c>
      <c r="D68">
        <v>223058906</v>
      </c>
      <c r="E68">
        <v>1</v>
      </c>
      <c r="F68">
        <v>1</v>
      </c>
      <c r="G68">
        <v>1</v>
      </c>
      <c r="H68">
        <v>2</v>
      </c>
      <c r="I68" t="s">
        <v>400</v>
      </c>
      <c r="J68" t="s">
        <v>401</v>
      </c>
      <c r="K68" t="s">
        <v>402</v>
      </c>
      <c r="L68">
        <v>1367</v>
      </c>
      <c r="N68">
        <v>1011</v>
      </c>
      <c r="O68" t="s">
        <v>349</v>
      </c>
      <c r="P68" t="s">
        <v>349</v>
      </c>
      <c r="Q68">
        <v>1</v>
      </c>
      <c r="X68">
        <v>1.04</v>
      </c>
      <c r="Y68">
        <v>0</v>
      </c>
      <c r="Z68">
        <v>1.2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2</v>
      </c>
      <c r="AG68">
        <v>1.04</v>
      </c>
      <c r="AH68">
        <v>2</v>
      </c>
      <c r="AI68">
        <v>224801880</v>
      </c>
      <c r="AJ68">
        <v>58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ROW(Source!A50)</f>
        <v>50</v>
      </c>
      <c r="B69">
        <v>224801881</v>
      </c>
      <c r="C69">
        <v>224801874</v>
      </c>
      <c r="D69">
        <v>223058949</v>
      </c>
      <c r="E69">
        <v>1</v>
      </c>
      <c r="F69">
        <v>1</v>
      </c>
      <c r="G69">
        <v>1</v>
      </c>
      <c r="H69">
        <v>2</v>
      </c>
      <c r="I69" t="s">
        <v>403</v>
      </c>
      <c r="J69" t="s">
        <v>404</v>
      </c>
      <c r="K69" t="s">
        <v>405</v>
      </c>
      <c r="L69">
        <v>1367</v>
      </c>
      <c r="N69">
        <v>1011</v>
      </c>
      <c r="O69" t="s">
        <v>349</v>
      </c>
      <c r="P69" t="s">
        <v>349</v>
      </c>
      <c r="Q69">
        <v>1</v>
      </c>
      <c r="X69">
        <v>5.29</v>
      </c>
      <c r="Y69">
        <v>0</v>
      </c>
      <c r="Z69">
        <v>12.31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</v>
      </c>
      <c r="AG69">
        <v>5.29</v>
      </c>
      <c r="AH69">
        <v>2</v>
      </c>
      <c r="AI69">
        <v>224801881</v>
      </c>
      <c r="AJ69">
        <v>59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ROW(Source!A50)</f>
        <v>50</v>
      </c>
      <c r="B70">
        <v>224801882</v>
      </c>
      <c r="C70">
        <v>224801874</v>
      </c>
      <c r="D70">
        <v>222906850</v>
      </c>
      <c r="E70">
        <v>1</v>
      </c>
      <c r="F70">
        <v>1</v>
      </c>
      <c r="G70">
        <v>1</v>
      </c>
      <c r="H70">
        <v>3</v>
      </c>
      <c r="I70" t="s">
        <v>406</v>
      </c>
      <c r="J70" t="s">
        <v>407</v>
      </c>
      <c r="K70" t="s">
        <v>408</v>
      </c>
      <c r="L70">
        <v>1339</v>
      </c>
      <c r="N70">
        <v>1007</v>
      </c>
      <c r="O70" t="s">
        <v>160</v>
      </c>
      <c r="P70" t="s">
        <v>160</v>
      </c>
      <c r="Q70">
        <v>1</v>
      </c>
      <c r="X70">
        <v>0.88</v>
      </c>
      <c r="Y70">
        <v>6.22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</v>
      </c>
      <c r="AG70">
        <v>0.88</v>
      </c>
      <c r="AH70">
        <v>2</v>
      </c>
      <c r="AI70">
        <v>224801882</v>
      </c>
      <c r="AJ70">
        <v>60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ROW(Source!A50)</f>
        <v>50</v>
      </c>
      <c r="B71">
        <v>224801883</v>
      </c>
      <c r="C71">
        <v>224801874</v>
      </c>
      <c r="D71">
        <v>222906856</v>
      </c>
      <c r="E71">
        <v>1</v>
      </c>
      <c r="F71">
        <v>1</v>
      </c>
      <c r="G71">
        <v>1</v>
      </c>
      <c r="H71">
        <v>3</v>
      </c>
      <c r="I71" t="s">
        <v>409</v>
      </c>
      <c r="J71" t="s">
        <v>410</v>
      </c>
      <c r="K71" t="s">
        <v>411</v>
      </c>
      <c r="L71">
        <v>1346</v>
      </c>
      <c r="N71">
        <v>1009</v>
      </c>
      <c r="O71" t="s">
        <v>34</v>
      </c>
      <c r="P71" t="s">
        <v>34</v>
      </c>
      <c r="Q71">
        <v>1</v>
      </c>
      <c r="X71">
        <v>0.26</v>
      </c>
      <c r="Y71">
        <v>6.09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2</v>
      </c>
      <c r="AG71">
        <v>0.26</v>
      </c>
      <c r="AH71">
        <v>2</v>
      </c>
      <c r="AI71">
        <v>224801883</v>
      </c>
      <c r="AJ71">
        <v>61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ROW(Source!A50)</f>
        <v>50</v>
      </c>
      <c r="B72">
        <v>224801884</v>
      </c>
      <c r="C72">
        <v>224801874</v>
      </c>
      <c r="D72">
        <v>222908906</v>
      </c>
      <c r="E72">
        <v>1</v>
      </c>
      <c r="F72">
        <v>1</v>
      </c>
      <c r="G72">
        <v>1</v>
      </c>
      <c r="H72">
        <v>3</v>
      </c>
      <c r="I72" t="s">
        <v>412</v>
      </c>
      <c r="J72" t="s">
        <v>413</v>
      </c>
      <c r="K72" t="s">
        <v>414</v>
      </c>
      <c r="L72">
        <v>1371</v>
      </c>
      <c r="N72">
        <v>74472246</v>
      </c>
      <c r="O72" t="s">
        <v>415</v>
      </c>
      <c r="P72" t="s">
        <v>415</v>
      </c>
      <c r="Q72">
        <v>1</v>
      </c>
      <c r="X72">
        <v>8.73</v>
      </c>
      <c r="Y72">
        <v>4.5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</v>
      </c>
      <c r="AG72">
        <v>8.73</v>
      </c>
      <c r="AH72">
        <v>2</v>
      </c>
      <c r="AI72">
        <v>224801884</v>
      </c>
      <c r="AJ72">
        <v>62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ROW(Source!A50)</f>
        <v>50</v>
      </c>
      <c r="B73">
        <v>224801885</v>
      </c>
      <c r="C73">
        <v>224801874</v>
      </c>
      <c r="D73">
        <v>222909540</v>
      </c>
      <c r="E73">
        <v>1</v>
      </c>
      <c r="F73">
        <v>1</v>
      </c>
      <c r="G73">
        <v>1</v>
      </c>
      <c r="H73">
        <v>3</v>
      </c>
      <c r="I73" t="s">
        <v>416</v>
      </c>
      <c r="J73" t="s">
        <v>417</v>
      </c>
      <c r="K73" t="s">
        <v>418</v>
      </c>
      <c r="L73">
        <v>1346</v>
      </c>
      <c r="N73">
        <v>1009</v>
      </c>
      <c r="O73" t="s">
        <v>34</v>
      </c>
      <c r="P73" t="s">
        <v>34</v>
      </c>
      <c r="Q73">
        <v>1</v>
      </c>
      <c r="X73">
        <v>8</v>
      </c>
      <c r="Y73">
        <v>10.75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2</v>
      </c>
      <c r="AG73">
        <v>8</v>
      </c>
      <c r="AH73">
        <v>2</v>
      </c>
      <c r="AI73">
        <v>224801885</v>
      </c>
      <c r="AJ73">
        <v>63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ROW(Source!A50)</f>
        <v>50</v>
      </c>
      <c r="B74">
        <v>224801886</v>
      </c>
      <c r="C74">
        <v>224801874</v>
      </c>
      <c r="D74">
        <v>222910835</v>
      </c>
      <c r="E74">
        <v>1</v>
      </c>
      <c r="F74">
        <v>1</v>
      </c>
      <c r="G74">
        <v>1</v>
      </c>
      <c r="H74">
        <v>3</v>
      </c>
      <c r="I74" t="s">
        <v>419</v>
      </c>
      <c r="J74" t="s">
        <v>420</v>
      </c>
      <c r="K74" t="s">
        <v>421</v>
      </c>
      <c r="L74">
        <v>1348</v>
      </c>
      <c r="N74">
        <v>1009</v>
      </c>
      <c r="O74" t="s">
        <v>53</v>
      </c>
      <c r="P74" t="s">
        <v>53</v>
      </c>
      <c r="Q74">
        <v>1000</v>
      </c>
      <c r="X74">
        <v>1.65E-3</v>
      </c>
      <c r="Y74">
        <v>11978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</v>
      </c>
      <c r="AG74">
        <v>1.65E-3</v>
      </c>
      <c r="AH74">
        <v>2</v>
      </c>
      <c r="AI74">
        <v>224801886</v>
      </c>
      <c r="AJ74">
        <v>64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ROW(Source!A50)</f>
        <v>50</v>
      </c>
      <c r="B75">
        <v>224801887</v>
      </c>
      <c r="C75">
        <v>224801874</v>
      </c>
      <c r="D75">
        <v>222911928</v>
      </c>
      <c r="E75">
        <v>1</v>
      </c>
      <c r="F75">
        <v>1</v>
      </c>
      <c r="G75">
        <v>1</v>
      </c>
      <c r="H75">
        <v>3</v>
      </c>
      <c r="I75" t="s">
        <v>375</v>
      </c>
      <c r="J75" t="s">
        <v>376</v>
      </c>
      <c r="K75" t="s">
        <v>377</v>
      </c>
      <c r="L75">
        <v>1346</v>
      </c>
      <c r="N75">
        <v>1009</v>
      </c>
      <c r="O75" t="s">
        <v>34</v>
      </c>
      <c r="P75" t="s">
        <v>34</v>
      </c>
      <c r="Q75">
        <v>1</v>
      </c>
      <c r="X75">
        <v>11.68</v>
      </c>
      <c r="Y75">
        <v>1.82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2</v>
      </c>
      <c r="AG75">
        <v>11.68</v>
      </c>
      <c r="AH75">
        <v>2</v>
      </c>
      <c r="AI75">
        <v>224801887</v>
      </c>
      <c r="AJ75">
        <v>65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ROW(Source!A50)</f>
        <v>50</v>
      </c>
      <c r="B76">
        <v>224801888</v>
      </c>
      <c r="C76">
        <v>224801874</v>
      </c>
      <c r="D76">
        <v>222911931</v>
      </c>
      <c r="E76">
        <v>1</v>
      </c>
      <c r="F76">
        <v>1</v>
      </c>
      <c r="G76">
        <v>1</v>
      </c>
      <c r="H76">
        <v>3</v>
      </c>
      <c r="I76" t="s">
        <v>422</v>
      </c>
      <c r="J76" t="s">
        <v>423</v>
      </c>
      <c r="K76" t="s">
        <v>424</v>
      </c>
      <c r="L76">
        <v>1348</v>
      </c>
      <c r="N76">
        <v>1009</v>
      </c>
      <c r="O76" t="s">
        <v>53</v>
      </c>
      <c r="P76" t="s">
        <v>53</v>
      </c>
      <c r="Q76">
        <v>1000</v>
      </c>
      <c r="X76">
        <v>2.7999999999999998E-4</v>
      </c>
      <c r="Y76">
        <v>37900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2</v>
      </c>
      <c r="AG76">
        <v>2.7999999999999998E-4</v>
      </c>
      <c r="AH76">
        <v>2</v>
      </c>
      <c r="AI76">
        <v>224801888</v>
      </c>
      <c r="AJ76">
        <v>66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ROW(Source!A50)</f>
        <v>50</v>
      </c>
      <c r="B77">
        <v>224801889</v>
      </c>
      <c r="C77">
        <v>224801874</v>
      </c>
      <c r="D77">
        <v>222925513</v>
      </c>
      <c r="E77">
        <v>1</v>
      </c>
      <c r="F77">
        <v>1</v>
      </c>
      <c r="G77">
        <v>1</v>
      </c>
      <c r="H77">
        <v>3</v>
      </c>
      <c r="I77" t="s">
        <v>425</v>
      </c>
      <c r="J77" t="s">
        <v>426</v>
      </c>
      <c r="K77" t="s">
        <v>427</v>
      </c>
      <c r="L77">
        <v>1348</v>
      </c>
      <c r="N77">
        <v>1009</v>
      </c>
      <c r="O77" t="s">
        <v>53</v>
      </c>
      <c r="P77" t="s">
        <v>53</v>
      </c>
      <c r="Q77">
        <v>1000</v>
      </c>
      <c r="X77">
        <v>0.02</v>
      </c>
      <c r="Y77">
        <v>7712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2</v>
      </c>
      <c r="AG77">
        <v>0.02</v>
      </c>
      <c r="AH77">
        <v>2</v>
      </c>
      <c r="AI77">
        <v>224801889</v>
      </c>
      <c r="AJ77">
        <v>67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ROW(Source!A50)</f>
        <v>50</v>
      </c>
      <c r="B78">
        <v>224801890</v>
      </c>
      <c r="C78">
        <v>224801874</v>
      </c>
      <c r="D78">
        <v>222927540</v>
      </c>
      <c r="E78">
        <v>1</v>
      </c>
      <c r="F78">
        <v>1</v>
      </c>
      <c r="G78">
        <v>1</v>
      </c>
      <c r="H78">
        <v>3</v>
      </c>
      <c r="I78" t="s">
        <v>428</v>
      </c>
      <c r="J78" t="s">
        <v>429</v>
      </c>
      <c r="K78" t="s">
        <v>430</v>
      </c>
      <c r="L78">
        <v>1302</v>
      </c>
      <c r="N78">
        <v>1003</v>
      </c>
      <c r="O78" t="s">
        <v>431</v>
      </c>
      <c r="P78" t="s">
        <v>431</v>
      </c>
      <c r="Q78">
        <v>10</v>
      </c>
      <c r="X78">
        <v>0.09</v>
      </c>
      <c r="Y78">
        <v>50.24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</v>
      </c>
      <c r="AG78">
        <v>0.09</v>
      </c>
      <c r="AH78">
        <v>2</v>
      </c>
      <c r="AI78">
        <v>224801890</v>
      </c>
      <c r="AJ78">
        <v>68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ROW(Source!A50)</f>
        <v>50</v>
      </c>
      <c r="B79">
        <v>224801891</v>
      </c>
      <c r="C79">
        <v>224801874</v>
      </c>
      <c r="D79">
        <v>222898349</v>
      </c>
      <c r="E79">
        <v>70</v>
      </c>
      <c r="F79">
        <v>1</v>
      </c>
      <c r="G79">
        <v>1</v>
      </c>
      <c r="H79">
        <v>3</v>
      </c>
      <c r="I79" t="s">
        <v>495</v>
      </c>
      <c r="J79" t="s">
        <v>2</v>
      </c>
      <c r="K79" t="s">
        <v>496</v>
      </c>
      <c r="L79">
        <v>1348</v>
      </c>
      <c r="N79">
        <v>1009</v>
      </c>
      <c r="O79" t="s">
        <v>53</v>
      </c>
      <c r="P79" t="s">
        <v>53</v>
      </c>
      <c r="Q79">
        <v>1000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2</v>
      </c>
      <c r="AG79">
        <v>0</v>
      </c>
      <c r="AH79">
        <v>3</v>
      </c>
      <c r="AI79">
        <v>-1</v>
      </c>
      <c r="AJ79" t="s">
        <v>2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ROW(Source!A50)</f>
        <v>50</v>
      </c>
      <c r="B80">
        <v>224801892</v>
      </c>
      <c r="C80">
        <v>224801874</v>
      </c>
      <c r="D80">
        <v>222931879</v>
      </c>
      <c r="E80">
        <v>1</v>
      </c>
      <c r="F80">
        <v>1</v>
      </c>
      <c r="G80">
        <v>1</v>
      </c>
      <c r="H80">
        <v>3</v>
      </c>
      <c r="I80" t="s">
        <v>432</v>
      </c>
      <c r="J80" t="s">
        <v>433</v>
      </c>
      <c r="K80" t="s">
        <v>434</v>
      </c>
      <c r="L80">
        <v>1339</v>
      </c>
      <c r="N80">
        <v>1007</v>
      </c>
      <c r="O80" t="s">
        <v>160</v>
      </c>
      <c r="P80" t="s">
        <v>160</v>
      </c>
      <c r="Q80">
        <v>1</v>
      </c>
      <c r="X80">
        <v>0.17</v>
      </c>
      <c r="Y80">
        <v>1700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</v>
      </c>
      <c r="AG80">
        <v>0.17</v>
      </c>
      <c r="AH80">
        <v>2</v>
      </c>
      <c r="AI80">
        <v>224801892</v>
      </c>
      <c r="AJ80">
        <v>69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ROW(Source!A51)</f>
        <v>51</v>
      </c>
      <c r="B81">
        <v>224801875</v>
      </c>
      <c r="C81">
        <v>224801874</v>
      </c>
      <c r="D81">
        <v>222895979</v>
      </c>
      <c r="E81">
        <v>70</v>
      </c>
      <c r="F81">
        <v>1</v>
      </c>
      <c r="G81">
        <v>1</v>
      </c>
      <c r="H81">
        <v>1</v>
      </c>
      <c r="I81" t="s">
        <v>392</v>
      </c>
      <c r="J81" t="s">
        <v>2</v>
      </c>
      <c r="K81" t="s">
        <v>393</v>
      </c>
      <c r="L81">
        <v>1191</v>
      </c>
      <c r="N81">
        <v>74472246</v>
      </c>
      <c r="O81" t="s">
        <v>343</v>
      </c>
      <c r="P81" t="s">
        <v>343</v>
      </c>
      <c r="Q81">
        <v>1</v>
      </c>
      <c r="X81">
        <v>308.47000000000003</v>
      </c>
      <c r="Y81">
        <v>0</v>
      </c>
      <c r="Z81">
        <v>0</v>
      </c>
      <c r="AA81">
        <v>0</v>
      </c>
      <c r="AB81">
        <v>9.07</v>
      </c>
      <c r="AC81">
        <v>0</v>
      </c>
      <c r="AD81">
        <v>1</v>
      </c>
      <c r="AE81">
        <v>1</v>
      </c>
      <c r="AF81" t="s">
        <v>2</v>
      </c>
      <c r="AG81">
        <v>308.47000000000003</v>
      </c>
      <c r="AH81">
        <v>2</v>
      </c>
      <c r="AI81">
        <v>224801875</v>
      </c>
      <c r="AJ81">
        <v>70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ROW(Source!A51)</f>
        <v>51</v>
      </c>
      <c r="B82">
        <v>224801876</v>
      </c>
      <c r="C82">
        <v>224801874</v>
      </c>
      <c r="D82">
        <v>222896153</v>
      </c>
      <c r="E82">
        <v>70</v>
      </c>
      <c r="F82">
        <v>1</v>
      </c>
      <c r="G82">
        <v>1</v>
      </c>
      <c r="H82">
        <v>1</v>
      </c>
      <c r="I82" t="s">
        <v>344</v>
      </c>
      <c r="J82" t="s">
        <v>2</v>
      </c>
      <c r="K82" t="s">
        <v>345</v>
      </c>
      <c r="L82">
        <v>1191</v>
      </c>
      <c r="N82">
        <v>74472246</v>
      </c>
      <c r="O82" t="s">
        <v>343</v>
      </c>
      <c r="P82" t="s">
        <v>343</v>
      </c>
      <c r="Q82">
        <v>1</v>
      </c>
      <c r="X82">
        <v>0.39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2</v>
      </c>
      <c r="AG82">
        <v>0.39</v>
      </c>
      <c r="AH82">
        <v>2</v>
      </c>
      <c r="AI82">
        <v>224801876</v>
      </c>
      <c r="AJ82">
        <v>71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ROW(Source!A51)</f>
        <v>51</v>
      </c>
      <c r="B83">
        <v>224801877</v>
      </c>
      <c r="C83">
        <v>224801874</v>
      </c>
      <c r="D83">
        <v>223057821</v>
      </c>
      <c r="E83">
        <v>1</v>
      </c>
      <c r="F83">
        <v>1</v>
      </c>
      <c r="G83">
        <v>1</v>
      </c>
      <c r="H83">
        <v>2</v>
      </c>
      <c r="I83" t="s">
        <v>394</v>
      </c>
      <c r="J83" t="s">
        <v>395</v>
      </c>
      <c r="K83" t="s">
        <v>396</v>
      </c>
      <c r="L83">
        <v>1367</v>
      </c>
      <c r="N83">
        <v>1011</v>
      </c>
      <c r="O83" t="s">
        <v>349</v>
      </c>
      <c r="P83" t="s">
        <v>349</v>
      </c>
      <c r="Q83">
        <v>1</v>
      </c>
      <c r="X83">
        <v>0.25</v>
      </c>
      <c r="Y83">
        <v>0</v>
      </c>
      <c r="Z83">
        <v>115.4</v>
      </c>
      <c r="AA83">
        <v>13.5</v>
      </c>
      <c r="AB83">
        <v>0</v>
      </c>
      <c r="AC83">
        <v>0</v>
      </c>
      <c r="AD83">
        <v>1</v>
      </c>
      <c r="AE83">
        <v>0</v>
      </c>
      <c r="AF83" t="s">
        <v>2</v>
      </c>
      <c r="AG83">
        <v>0.25</v>
      </c>
      <c r="AH83">
        <v>2</v>
      </c>
      <c r="AI83">
        <v>224801877</v>
      </c>
      <c r="AJ83">
        <v>72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ROW(Source!A51)</f>
        <v>51</v>
      </c>
      <c r="B84">
        <v>224801878</v>
      </c>
      <c r="C84">
        <v>224801874</v>
      </c>
      <c r="D84">
        <v>223057958</v>
      </c>
      <c r="E84">
        <v>1</v>
      </c>
      <c r="F84">
        <v>1</v>
      </c>
      <c r="G84">
        <v>1</v>
      </c>
      <c r="H84">
        <v>2</v>
      </c>
      <c r="I84" t="s">
        <v>397</v>
      </c>
      <c r="J84" t="s">
        <v>398</v>
      </c>
      <c r="K84" t="s">
        <v>399</v>
      </c>
      <c r="L84">
        <v>1367</v>
      </c>
      <c r="N84">
        <v>1011</v>
      </c>
      <c r="O84" t="s">
        <v>349</v>
      </c>
      <c r="P84" t="s">
        <v>349</v>
      </c>
      <c r="Q84">
        <v>1</v>
      </c>
      <c r="X84">
        <v>13.9</v>
      </c>
      <c r="Y84">
        <v>0</v>
      </c>
      <c r="Z84">
        <v>6.9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</v>
      </c>
      <c r="AG84">
        <v>13.9</v>
      </c>
      <c r="AH84">
        <v>2</v>
      </c>
      <c r="AI84">
        <v>224801878</v>
      </c>
      <c r="AJ84">
        <v>73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ROW(Source!A51)</f>
        <v>51</v>
      </c>
      <c r="B85">
        <v>224801879</v>
      </c>
      <c r="C85">
        <v>224801874</v>
      </c>
      <c r="D85">
        <v>223058751</v>
      </c>
      <c r="E85">
        <v>1</v>
      </c>
      <c r="F85">
        <v>1</v>
      </c>
      <c r="G85">
        <v>1</v>
      </c>
      <c r="H85">
        <v>2</v>
      </c>
      <c r="I85" t="s">
        <v>350</v>
      </c>
      <c r="J85" t="s">
        <v>351</v>
      </c>
      <c r="K85" t="s">
        <v>352</v>
      </c>
      <c r="L85">
        <v>1367</v>
      </c>
      <c r="N85">
        <v>1011</v>
      </c>
      <c r="O85" t="s">
        <v>349</v>
      </c>
      <c r="P85" t="s">
        <v>349</v>
      </c>
      <c r="Q85">
        <v>1</v>
      </c>
      <c r="X85">
        <v>0.14000000000000001</v>
      </c>
      <c r="Y85">
        <v>0</v>
      </c>
      <c r="Z85">
        <v>65.709999999999994</v>
      </c>
      <c r="AA85">
        <v>11.6</v>
      </c>
      <c r="AB85">
        <v>0</v>
      </c>
      <c r="AC85">
        <v>0</v>
      </c>
      <c r="AD85">
        <v>1</v>
      </c>
      <c r="AE85">
        <v>0</v>
      </c>
      <c r="AF85" t="s">
        <v>2</v>
      </c>
      <c r="AG85">
        <v>0.14000000000000001</v>
      </c>
      <c r="AH85">
        <v>2</v>
      </c>
      <c r="AI85">
        <v>224801879</v>
      </c>
      <c r="AJ85">
        <v>74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ROW(Source!A51)</f>
        <v>51</v>
      </c>
      <c r="B86">
        <v>224801880</v>
      </c>
      <c r="C86">
        <v>224801874</v>
      </c>
      <c r="D86">
        <v>223058906</v>
      </c>
      <c r="E86">
        <v>1</v>
      </c>
      <c r="F86">
        <v>1</v>
      </c>
      <c r="G86">
        <v>1</v>
      </c>
      <c r="H86">
        <v>2</v>
      </c>
      <c r="I86" t="s">
        <v>400</v>
      </c>
      <c r="J86" t="s">
        <v>401</v>
      </c>
      <c r="K86" t="s">
        <v>402</v>
      </c>
      <c r="L86">
        <v>1367</v>
      </c>
      <c r="N86">
        <v>1011</v>
      </c>
      <c r="O86" t="s">
        <v>349</v>
      </c>
      <c r="P86" t="s">
        <v>349</v>
      </c>
      <c r="Q86">
        <v>1</v>
      </c>
      <c r="X86">
        <v>1.04</v>
      </c>
      <c r="Y86">
        <v>0</v>
      </c>
      <c r="Z86">
        <v>1.2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2</v>
      </c>
      <c r="AG86">
        <v>1.04</v>
      </c>
      <c r="AH86">
        <v>2</v>
      </c>
      <c r="AI86">
        <v>224801880</v>
      </c>
      <c r="AJ86">
        <v>75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ROW(Source!A51)</f>
        <v>51</v>
      </c>
      <c r="B87">
        <v>224801881</v>
      </c>
      <c r="C87">
        <v>224801874</v>
      </c>
      <c r="D87">
        <v>223058949</v>
      </c>
      <c r="E87">
        <v>1</v>
      </c>
      <c r="F87">
        <v>1</v>
      </c>
      <c r="G87">
        <v>1</v>
      </c>
      <c r="H87">
        <v>2</v>
      </c>
      <c r="I87" t="s">
        <v>403</v>
      </c>
      <c r="J87" t="s">
        <v>404</v>
      </c>
      <c r="K87" t="s">
        <v>405</v>
      </c>
      <c r="L87">
        <v>1367</v>
      </c>
      <c r="N87">
        <v>1011</v>
      </c>
      <c r="O87" t="s">
        <v>349</v>
      </c>
      <c r="P87" t="s">
        <v>349</v>
      </c>
      <c r="Q87">
        <v>1</v>
      </c>
      <c r="X87">
        <v>5.29</v>
      </c>
      <c r="Y87">
        <v>0</v>
      </c>
      <c r="Z87">
        <v>12.31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</v>
      </c>
      <c r="AG87">
        <v>5.29</v>
      </c>
      <c r="AH87">
        <v>2</v>
      </c>
      <c r="AI87">
        <v>224801881</v>
      </c>
      <c r="AJ87">
        <v>76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ROW(Source!A51)</f>
        <v>51</v>
      </c>
      <c r="B88">
        <v>224801882</v>
      </c>
      <c r="C88">
        <v>224801874</v>
      </c>
      <c r="D88">
        <v>222906850</v>
      </c>
      <c r="E88">
        <v>1</v>
      </c>
      <c r="F88">
        <v>1</v>
      </c>
      <c r="G88">
        <v>1</v>
      </c>
      <c r="H88">
        <v>3</v>
      </c>
      <c r="I88" t="s">
        <v>406</v>
      </c>
      <c r="J88" t="s">
        <v>407</v>
      </c>
      <c r="K88" t="s">
        <v>408</v>
      </c>
      <c r="L88">
        <v>1339</v>
      </c>
      <c r="N88">
        <v>1007</v>
      </c>
      <c r="O88" t="s">
        <v>160</v>
      </c>
      <c r="P88" t="s">
        <v>160</v>
      </c>
      <c r="Q88">
        <v>1</v>
      </c>
      <c r="X88">
        <v>0.88</v>
      </c>
      <c r="Y88">
        <v>6.22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</v>
      </c>
      <c r="AG88">
        <v>0.88</v>
      </c>
      <c r="AH88">
        <v>2</v>
      </c>
      <c r="AI88">
        <v>224801882</v>
      </c>
      <c r="AJ88">
        <v>77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ROW(Source!A51)</f>
        <v>51</v>
      </c>
      <c r="B89">
        <v>224801883</v>
      </c>
      <c r="C89">
        <v>224801874</v>
      </c>
      <c r="D89">
        <v>222906856</v>
      </c>
      <c r="E89">
        <v>1</v>
      </c>
      <c r="F89">
        <v>1</v>
      </c>
      <c r="G89">
        <v>1</v>
      </c>
      <c r="H89">
        <v>3</v>
      </c>
      <c r="I89" t="s">
        <v>409</v>
      </c>
      <c r="J89" t="s">
        <v>410</v>
      </c>
      <c r="K89" t="s">
        <v>411</v>
      </c>
      <c r="L89">
        <v>1346</v>
      </c>
      <c r="N89">
        <v>1009</v>
      </c>
      <c r="O89" t="s">
        <v>34</v>
      </c>
      <c r="P89" t="s">
        <v>34</v>
      </c>
      <c r="Q89">
        <v>1</v>
      </c>
      <c r="X89">
        <v>0.26</v>
      </c>
      <c r="Y89">
        <v>6.09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2</v>
      </c>
      <c r="AG89">
        <v>0.26</v>
      </c>
      <c r="AH89">
        <v>2</v>
      </c>
      <c r="AI89">
        <v>224801883</v>
      </c>
      <c r="AJ89">
        <v>78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ROW(Source!A51)</f>
        <v>51</v>
      </c>
      <c r="B90">
        <v>224801884</v>
      </c>
      <c r="C90">
        <v>224801874</v>
      </c>
      <c r="D90">
        <v>222908906</v>
      </c>
      <c r="E90">
        <v>1</v>
      </c>
      <c r="F90">
        <v>1</v>
      </c>
      <c r="G90">
        <v>1</v>
      </c>
      <c r="H90">
        <v>3</v>
      </c>
      <c r="I90" t="s">
        <v>412</v>
      </c>
      <c r="J90" t="s">
        <v>413</v>
      </c>
      <c r="K90" t="s">
        <v>414</v>
      </c>
      <c r="L90">
        <v>1371</v>
      </c>
      <c r="N90">
        <v>74472246</v>
      </c>
      <c r="O90" t="s">
        <v>415</v>
      </c>
      <c r="P90" t="s">
        <v>415</v>
      </c>
      <c r="Q90">
        <v>1</v>
      </c>
      <c r="X90">
        <v>8.73</v>
      </c>
      <c r="Y90">
        <v>4.5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</v>
      </c>
      <c r="AG90">
        <v>8.73</v>
      </c>
      <c r="AH90">
        <v>2</v>
      </c>
      <c r="AI90">
        <v>224801884</v>
      </c>
      <c r="AJ90">
        <v>79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ROW(Source!A51)</f>
        <v>51</v>
      </c>
      <c r="B91">
        <v>224801885</v>
      </c>
      <c r="C91">
        <v>224801874</v>
      </c>
      <c r="D91">
        <v>222909540</v>
      </c>
      <c r="E91">
        <v>1</v>
      </c>
      <c r="F91">
        <v>1</v>
      </c>
      <c r="G91">
        <v>1</v>
      </c>
      <c r="H91">
        <v>3</v>
      </c>
      <c r="I91" t="s">
        <v>416</v>
      </c>
      <c r="J91" t="s">
        <v>417</v>
      </c>
      <c r="K91" t="s">
        <v>418</v>
      </c>
      <c r="L91">
        <v>1346</v>
      </c>
      <c r="N91">
        <v>1009</v>
      </c>
      <c r="O91" t="s">
        <v>34</v>
      </c>
      <c r="P91" t="s">
        <v>34</v>
      </c>
      <c r="Q91">
        <v>1</v>
      </c>
      <c r="X91">
        <v>8</v>
      </c>
      <c r="Y91">
        <v>10.75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</v>
      </c>
      <c r="AG91">
        <v>8</v>
      </c>
      <c r="AH91">
        <v>2</v>
      </c>
      <c r="AI91">
        <v>224801885</v>
      </c>
      <c r="AJ91">
        <v>80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ROW(Source!A51)</f>
        <v>51</v>
      </c>
      <c r="B92">
        <v>224801886</v>
      </c>
      <c r="C92">
        <v>224801874</v>
      </c>
      <c r="D92">
        <v>222910835</v>
      </c>
      <c r="E92">
        <v>1</v>
      </c>
      <c r="F92">
        <v>1</v>
      </c>
      <c r="G92">
        <v>1</v>
      </c>
      <c r="H92">
        <v>3</v>
      </c>
      <c r="I92" t="s">
        <v>419</v>
      </c>
      <c r="J92" t="s">
        <v>420</v>
      </c>
      <c r="K92" t="s">
        <v>421</v>
      </c>
      <c r="L92">
        <v>1348</v>
      </c>
      <c r="N92">
        <v>1009</v>
      </c>
      <c r="O92" t="s">
        <v>53</v>
      </c>
      <c r="P92" t="s">
        <v>53</v>
      </c>
      <c r="Q92">
        <v>1000</v>
      </c>
      <c r="X92">
        <v>1.65E-3</v>
      </c>
      <c r="Y92">
        <v>11978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2</v>
      </c>
      <c r="AG92">
        <v>1.65E-3</v>
      </c>
      <c r="AH92">
        <v>2</v>
      </c>
      <c r="AI92">
        <v>224801886</v>
      </c>
      <c r="AJ92">
        <v>81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ROW(Source!A51)</f>
        <v>51</v>
      </c>
      <c r="B93">
        <v>224801887</v>
      </c>
      <c r="C93">
        <v>224801874</v>
      </c>
      <c r="D93">
        <v>222911928</v>
      </c>
      <c r="E93">
        <v>1</v>
      </c>
      <c r="F93">
        <v>1</v>
      </c>
      <c r="G93">
        <v>1</v>
      </c>
      <c r="H93">
        <v>3</v>
      </c>
      <c r="I93" t="s">
        <v>375</v>
      </c>
      <c r="J93" t="s">
        <v>376</v>
      </c>
      <c r="K93" t="s">
        <v>377</v>
      </c>
      <c r="L93">
        <v>1346</v>
      </c>
      <c r="N93">
        <v>1009</v>
      </c>
      <c r="O93" t="s">
        <v>34</v>
      </c>
      <c r="P93" t="s">
        <v>34</v>
      </c>
      <c r="Q93">
        <v>1</v>
      </c>
      <c r="X93">
        <v>11.68</v>
      </c>
      <c r="Y93">
        <v>1.82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</v>
      </c>
      <c r="AG93">
        <v>11.68</v>
      </c>
      <c r="AH93">
        <v>2</v>
      </c>
      <c r="AI93">
        <v>224801887</v>
      </c>
      <c r="AJ93">
        <v>82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ROW(Source!A51)</f>
        <v>51</v>
      </c>
      <c r="B94">
        <v>224801888</v>
      </c>
      <c r="C94">
        <v>224801874</v>
      </c>
      <c r="D94">
        <v>222911931</v>
      </c>
      <c r="E94">
        <v>1</v>
      </c>
      <c r="F94">
        <v>1</v>
      </c>
      <c r="G94">
        <v>1</v>
      </c>
      <c r="H94">
        <v>3</v>
      </c>
      <c r="I94" t="s">
        <v>422</v>
      </c>
      <c r="J94" t="s">
        <v>423</v>
      </c>
      <c r="K94" t="s">
        <v>424</v>
      </c>
      <c r="L94">
        <v>1348</v>
      </c>
      <c r="N94">
        <v>1009</v>
      </c>
      <c r="O94" t="s">
        <v>53</v>
      </c>
      <c r="P94" t="s">
        <v>53</v>
      </c>
      <c r="Q94">
        <v>1000</v>
      </c>
      <c r="X94">
        <v>2.7999999999999998E-4</v>
      </c>
      <c r="Y94">
        <v>37900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</v>
      </c>
      <c r="AG94">
        <v>2.7999999999999998E-4</v>
      </c>
      <c r="AH94">
        <v>2</v>
      </c>
      <c r="AI94">
        <v>224801888</v>
      </c>
      <c r="AJ94">
        <v>83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ROW(Source!A51)</f>
        <v>51</v>
      </c>
      <c r="B95">
        <v>224801889</v>
      </c>
      <c r="C95">
        <v>224801874</v>
      </c>
      <c r="D95">
        <v>222925513</v>
      </c>
      <c r="E95">
        <v>1</v>
      </c>
      <c r="F95">
        <v>1</v>
      </c>
      <c r="G95">
        <v>1</v>
      </c>
      <c r="H95">
        <v>3</v>
      </c>
      <c r="I95" t="s">
        <v>425</v>
      </c>
      <c r="J95" t="s">
        <v>426</v>
      </c>
      <c r="K95" t="s">
        <v>427</v>
      </c>
      <c r="L95">
        <v>1348</v>
      </c>
      <c r="N95">
        <v>1009</v>
      </c>
      <c r="O95" t="s">
        <v>53</v>
      </c>
      <c r="P95" t="s">
        <v>53</v>
      </c>
      <c r="Q95">
        <v>1000</v>
      </c>
      <c r="X95">
        <v>0.02</v>
      </c>
      <c r="Y95">
        <v>7712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</v>
      </c>
      <c r="AG95">
        <v>0.02</v>
      </c>
      <c r="AH95">
        <v>2</v>
      </c>
      <c r="AI95">
        <v>224801889</v>
      </c>
      <c r="AJ95">
        <v>84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ROW(Source!A51)</f>
        <v>51</v>
      </c>
      <c r="B96">
        <v>224801890</v>
      </c>
      <c r="C96">
        <v>224801874</v>
      </c>
      <c r="D96">
        <v>222927540</v>
      </c>
      <c r="E96">
        <v>1</v>
      </c>
      <c r="F96">
        <v>1</v>
      </c>
      <c r="G96">
        <v>1</v>
      </c>
      <c r="H96">
        <v>3</v>
      </c>
      <c r="I96" t="s">
        <v>428</v>
      </c>
      <c r="J96" t="s">
        <v>429</v>
      </c>
      <c r="K96" t="s">
        <v>430</v>
      </c>
      <c r="L96">
        <v>1302</v>
      </c>
      <c r="N96">
        <v>1003</v>
      </c>
      <c r="O96" t="s">
        <v>431</v>
      </c>
      <c r="P96" t="s">
        <v>431</v>
      </c>
      <c r="Q96">
        <v>10</v>
      </c>
      <c r="X96">
        <v>0.09</v>
      </c>
      <c r="Y96">
        <v>50.24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</v>
      </c>
      <c r="AG96">
        <v>0.09</v>
      </c>
      <c r="AH96">
        <v>2</v>
      </c>
      <c r="AI96">
        <v>224801890</v>
      </c>
      <c r="AJ96">
        <v>85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ROW(Source!A51)</f>
        <v>51</v>
      </c>
      <c r="B97">
        <v>224801891</v>
      </c>
      <c r="C97">
        <v>224801874</v>
      </c>
      <c r="D97">
        <v>222898349</v>
      </c>
      <c r="E97">
        <v>70</v>
      </c>
      <c r="F97">
        <v>1</v>
      </c>
      <c r="G97">
        <v>1</v>
      </c>
      <c r="H97">
        <v>3</v>
      </c>
      <c r="I97" t="s">
        <v>495</v>
      </c>
      <c r="J97" t="s">
        <v>2</v>
      </c>
      <c r="K97" t="s">
        <v>496</v>
      </c>
      <c r="L97">
        <v>1348</v>
      </c>
      <c r="N97">
        <v>1009</v>
      </c>
      <c r="O97" t="s">
        <v>53</v>
      </c>
      <c r="P97" t="s">
        <v>53</v>
      </c>
      <c r="Q97">
        <v>1000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2</v>
      </c>
      <c r="AG97">
        <v>0</v>
      </c>
      <c r="AH97">
        <v>3</v>
      </c>
      <c r="AI97">
        <v>-1</v>
      </c>
      <c r="AJ97" t="s">
        <v>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ROW(Source!A51)</f>
        <v>51</v>
      </c>
      <c r="B98">
        <v>224801892</v>
      </c>
      <c r="C98">
        <v>224801874</v>
      </c>
      <c r="D98">
        <v>222931879</v>
      </c>
      <c r="E98">
        <v>1</v>
      </c>
      <c r="F98">
        <v>1</v>
      </c>
      <c r="G98">
        <v>1</v>
      </c>
      <c r="H98">
        <v>3</v>
      </c>
      <c r="I98" t="s">
        <v>432</v>
      </c>
      <c r="J98" t="s">
        <v>433</v>
      </c>
      <c r="K98" t="s">
        <v>434</v>
      </c>
      <c r="L98">
        <v>1339</v>
      </c>
      <c r="N98">
        <v>1007</v>
      </c>
      <c r="O98" t="s">
        <v>160</v>
      </c>
      <c r="P98" t="s">
        <v>160</v>
      </c>
      <c r="Q98">
        <v>1</v>
      </c>
      <c r="X98">
        <v>0.17</v>
      </c>
      <c r="Y98">
        <v>1700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</v>
      </c>
      <c r="AG98">
        <v>0.17</v>
      </c>
      <c r="AH98">
        <v>2</v>
      </c>
      <c r="AI98">
        <v>224801892</v>
      </c>
      <c r="AJ98">
        <v>86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ROW(Source!A89)</f>
        <v>89</v>
      </c>
      <c r="B99">
        <v>224801995</v>
      </c>
      <c r="C99">
        <v>224801994</v>
      </c>
      <c r="D99">
        <v>222896005</v>
      </c>
      <c r="E99">
        <v>70</v>
      </c>
      <c r="F99">
        <v>1</v>
      </c>
      <c r="G99">
        <v>1</v>
      </c>
      <c r="H99">
        <v>1</v>
      </c>
      <c r="I99" t="s">
        <v>435</v>
      </c>
      <c r="J99" t="s">
        <v>2</v>
      </c>
      <c r="K99" t="s">
        <v>436</v>
      </c>
      <c r="L99">
        <v>1191</v>
      </c>
      <c r="N99">
        <v>74472246</v>
      </c>
      <c r="O99" t="s">
        <v>343</v>
      </c>
      <c r="P99" t="s">
        <v>343</v>
      </c>
      <c r="Q99">
        <v>1</v>
      </c>
      <c r="X99">
        <v>334.66</v>
      </c>
      <c r="Y99">
        <v>0</v>
      </c>
      <c r="Z99">
        <v>0</v>
      </c>
      <c r="AA99">
        <v>0</v>
      </c>
      <c r="AB99">
        <v>9.6199999999999992</v>
      </c>
      <c r="AC99">
        <v>0</v>
      </c>
      <c r="AD99">
        <v>1</v>
      </c>
      <c r="AE99">
        <v>1</v>
      </c>
      <c r="AF99" t="s">
        <v>146</v>
      </c>
      <c r="AG99">
        <v>344.69980000000004</v>
      </c>
      <c r="AH99">
        <v>2</v>
      </c>
      <c r="AI99">
        <v>224801995</v>
      </c>
      <c r="AJ99">
        <v>87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ROW(Source!A89)</f>
        <v>89</v>
      </c>
      <c r="B100">
        <v>224801996</v>
      </c>
      <c r="C100">
        <v>224801994</v>
      </c>
      <c r="D100">
        <v>222896153</v>
      </c>
      <c r="E100">
        <v>70</v>
      </c>
      <c r="F100">
        <v>1</v>
      </c>
      <c r="G100">
        <v>1</v>
      </c>
      <c r="H100">
        <v>1</v>
      </c>
      <c r="I100" t="s">
        <v>344</v>
      </c>
      <c r="J100" t="s">
        <v>2</v>
      </c>
      <c r="K100" t="s">
        <v>345</v>
      </c>
      <c r="L100">
        <v>1191</v>
      </c>
      <c r="N100">
        <v>74472246</v>
      </c>
      <c r="O100" t="s">
        <v>343</v>
      </c>
      <c r="P100" t="s">
        <v>343</v>
      </c>
      <c r="Q100">
        <v>1</v>
      </c>
      <c r="X100">
        <v>34.020000000000003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2</v>
      </c>
      <c r="AF100" t="s">
        <v>2</v>
      </c>
      <c r="AG100">
        <v>34.020000000000003</v>
      </c>
      <c r="AH100">
        <v>2</v>
      </c>
      <c r="AI100">
        <v>224801996</v>
      </c>
      <c r="AJ100">
        <v>88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ROW(Source!A89)</f>
        <v>89</v>
      </c>
      <c r="B101">
        <v>224801997</v>
      </c>
      <c r="C101">
        <v>224801994</v>
      </c>
      <c r="D101">
        <v>223058014</v>
      </c>
      <c r="E101">
        <v>1</v>
      </c>
      <c r="F101">
        <v>1</v>
      </c>
      <c r="G101">
        <v>1</v>
      </c>
      <c r="H101">
        <v>2</v>
      </c>
      <c r="I101" t="s">
        <v>437</v>
      </c>
      <c r="J101" t="s">
        <v>438</v>
      </c>
      <c r="K101" t="s">
        <v>439</v>
      </c>
      <c r="L101">
        <v>1367</v>
      </c>
      <c r="N101">
        <v>1011</v>
      </c>
      <c r="O101" t="s">
        <v>349</v>
      </c>
      <c r="P101" t="s">
        <v>349</v>
      </c>
      <c r="Q101">
        <v>1</v>
      </c>
      <c r="X101">
        <v>34.020000000000003</v>
      </c>
      <c r="Y101">
        <v>0</v>
      </c>
      <c r="Z101">
        <v>29.46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2</v>
      </c>
      <c r="AG101">
        <v>34.020000000000003</v>
      </c>
      <c r="AH101">
        <v>2</v>
      </c>
      <c r="AI101">
        <v>224801997</v>
      </c>
      <c r="AJ101">
        <v>89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ROW(Source!A89)</f>
        <v>89</v>
      </c>
      <c r="B102">
        <v>224801998</v>
      </c>
      <c r="C102">
        <v>224801994</v>
      </c>
      <c r="D102">
        <v>222908820</v>
      </c>
      <c r="E102">
        <v>1</v>
      </c>
      <c r="F102">
        <v>1</v>
      </c>
      <c r="G102">
        <v>1</v>
      </c>
      <c r="H102">
        <v>3</v>
      </c>
      <c r="I102" t="s">
        <v>171</v>
      </c>
      <c r="J102" t="s">
        <v>173</v>
      </c>
      <c r="K102" t="s">
        <v>172</v>
      </c>
      <c r="L102">
        <v>1346</v>
      </c>
      <c r="N102">
        <v>1009</v>
      </c>
      <c r="O102" t="s">
        <v>34</v>
      </c>
      <c r="P102" t="s">
        <v>34</v>
      </c>
      <c r="Q102">
        <v>1</v>
      </c>
      <c r="X102">
        <v>0</v>
      </c>
      <c r="Y102">
        <v>30.4</v>
      </c>
      <c r="Z102">
        <v>0</v>
      </c>
      <c r="AA102">
        <v>0</v>
      </c>
      <c r="AB102">
        <v>0</v>
      </c>
      <c r="AC102">
        <v>1</v>
      </c>
      <c r="AD102">
        <v>0</v>
      </c>
      <c r="AE102">
        <v>0</v>
      </c>
      <c r="AF102" t="s">
        <v>2</v>
      </c>
      <c r="AG102">
        <v>0</v>
      </c>
      <c r="AH102">
        <v>3</v>
      </c>
      <c r="AI102">
        <v>-1</v>
      </c>
      <c r="AJ102" t="s">
        <v>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ROW(Source!A89)</f>
        <v>89</v>
      </c>
      <c r="B103">
        <v>224801999</v>
      </c>
      <c r="C103">
        <v>224801994</v>
      </c>
      <c r="D103">
        <v>222910941</v>
      </c>
      <c r="E103">
        <v>1</v>
      </c>
      <c r="F103">
        <v>1</v>
      </c>
      <c r="G103">
        <v>1</v>
      </c>
      <c r="H103">
        <v>3</v>
      </c>
      <c r="I103" t="s">
        <v>153</v>
      </c>
      <c r="J103" t="s">
        <v>156</v>
      </c>
      <c r="K103" t="s">
        <v>154</v>
      </c>
      <c r="L103">
        <v>1425</v>
      </c>
      <c r="N103">
        <v>74472246</v>
      </c>
      <c r="O103" t="s">
        <v>155</v>
      </c>
      <c r="P103" t="s">
        <v>155</v>
      </c>
      <c r="Q103">
        <v>1</v>
      </c>
      <c r="X103">
        <v>0</v>
      </c>
      <c r="Y103">
        <v>83.68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 t="s">
        <v>2</v>
      </c>
      <c r="AG103">
        <v>0</v>
      </c>
      <c r="AH103">
        <v>3</v>
      </c>
      <c r="AI103">
        <v>-1</v>
      </c>
      <c r="AJ103" t="s">
        <v>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ROW(Source!A89)</f>
        <v>89</v>
      </c>
      <c r="B104">
        <v>224802000</v>
      </c>
      <c r="C104">
        <v>224801994</v>
      </c>
      <c r="D104">
        <v>222897888</v>
      </c>
      <c r="E104">
        <v>70</v>
      </c>
      <c r="F104">
        <v>1</v>
      </c>
      <c r="G104">
        <v>1</v>
      </c>
      <c r="H104">
        <v>3</v>
      </c>
      <c r="I104" t="s">
        <v>497</v>
      </c>
      <c r="J104" t="s">
        <v>2</v>
      </c>
      <c r="K104" t="s">
        <v>498</v>
      </c>
      <c r="L104">
        <v>1327</v>
      </c>
      <c r="N104">
        <v>1005</v>
      </c>
      <c r="O104" t="s">
        <v>67</v>
      </c>
      <c r="P104" t="s">
        <v>67</v>
      </c>
      <c r="Q104">
        <v>1</v>
      </c>
      <c r="X104">
        <v>103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2</v>
      </c>
      <c r="AG104">
        <v>103</v>
      </c>
      <c r="AH104">
        <v>3</v>
      </c>
      <c r="AI104">
        <v>-1</v>
      </c>
      <c r="AJ104" t="s">
        <v>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ROW(Source!A89)</f>
        <v>89</v>
      </c>
      <c r="B105">
        <v>224802001</v>
      </c>
      <c r="C105">
        <v>224801994</v>
      </c>
      <c r="D105">
        <v>222897889</v>
      </c>
      <c r="E105">
        <v>70</v>
      </c>
      <c r="F105">
        <v>1</v>
      </c>
      <c r="G105">
        <v>1</v>
      </c>
      <c r="H105">
        <v>3</v>
      </c>
      <c r="I105" t="s">
        <v>497</v>
      </c>
      <c r="J105" t="s">
        <v>2</v>
      </c>
      <c r="K105" t="s">
        <v>499</v>
      </c>
      <c r="L105">
        <v>1377</v>
      </c>
      <c r="N105">
        <v>74472246</v>
      </c>
      <c r="O105" t="s">
        <v>500</v>
      </c>
      <c r="P105" t="s">
        <v>500</v>
      </c>
      <c r="Q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 t="s">
        <v>2</v>
      </c>
      <c r="AG105">
        <v>0</v>
      </c>
      <c r="AH105">
        <v>3</v>
      </c>
      <c r="AI105">
        <v>-1</v>
      </c>
      <c r="AJ105" t="s">
        <v>2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ROW(Source!A89)</f>
        <v>89</v>
      </c>
      <c r="B106">
        <v>224802002</v>
      </c>
      <c r="C106">
        <v>224801994</v>
      </c>
      <c r="D106">
        <v>222898713</v>
      </c>
      <c r="E106">
        <v>70</v>
      </c>
      <c r="F106">
        <v>1</v>
      </c>
      <c r="G106">
        <v>1</v>
      </c>
      <c r="H106">
        <v>3</v>
      </c>
      <c r="I106" t="s">
        <v>501</v>
      </c>
      <c r="J106" t="s">
        <v>2</v>
      </c>
      <c r="K106" t="s">
        <v>502</v>
      </c>
      <c r="L106">
        <v>1327</v>
      </c>
      <c r="N106">
        <v>1005</v>
      </c>
      <c r="O106" t="s">
        <v>67</v>
      </c>
      <c r="P106" t="s">
        <v>67</v>
      </c>
      <c r="Q106">
        <v>1</v>
      </c>
      <c r="X106">
        <v>103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2</v>
      </c>
      <c r="AG106">
        <v>103</v>
      </c>
      <c r="AH106">
        <v>3</v>
      </c>
      <c r="AI106">
        <v>-1</v>
      </c>
      <c r="AJ106" t="s">
        <v>2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ROW(Source!A89)</f>
        <v>89</v>
      </c>
      <c r="B107">
        <v>224802003</v>
      </c>
      <c r="C107">
        <v>224801994</v>
      </c>
      <c r="D107">
        <v>222898858</v>
      </c>
      <c r="E107">
        <v>70</v>
      </c>
      <c r="F107">
        <v>1</v>
      </c>
      <c r="G107">
        <v>1</v>
      </c>
      <c r="H107">
        <v>3</v>
      </c>
      <c r="I107" t="s">
        <v>503</v>
      </c>
      <c r="J107" t="s">
        <v>2</v>
      </c>
      <c r="K107" t="s">
        <v>504</v>
      </c>
      <c r="L107">
        <v>1339</v>
      </c>
      <c r="N107">
        <v>1007</v>
      </c>
      <c r="O107" t="s">
        <v>160</v>
      </c>
      <c r="P107" t="s">
        <v>160</v>
      </c>
      <c r="Q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2</v>
      </c>
      <c r="AG107">
        <v>0</v>
      </c>
      <c r="AH107">
        <v>3</v>
      </c>
      <c r="AI107">
        <v>-1</v>
      </c>
      <c r="AJ107" t="s">
        <v>2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ROW(Source!A90)</f>
        <v>90</v>
      </c>
      <c r="B108">
        <v>224801995</v>
      </c>
      <c r="C108">
        <v>224801994</v>
      </c>
      <c r="D108">
        <v>222896005</v>
      </c>
      <c r="E108">
        <v>70</v>
      </c>
      <c r="F108">
        <v>1</v>
      </c>
      <c r="G108">
        <v>1</v>
      </c>
      <c r="H108">
        <v>1</v>
      </c>
      <c r="I108" t="s">
        <v>435</v>
      </c>
      <c r="J108" t="s">
        <v>2</v>
      </c>
      <c r="K108" t="s">
        <v>436</v>
      </c>
      <c r="L108">
        <v>1191</v>
      </c>
      <c r="N108">
        <v>74472246</v>
      </c>
      <c r="O108" t="s">
        <v>343</v>
      </c>
      <c r="P108" t="s">
        <v>343</v>
      </c>
      <c r="Q108">
        <v>1</v>
      </c>
      <c r="X108">
        <v>334.66</v>
      </c>
      <c r="Y108">
        <v>0</v>
      </c>
      <c r="Z108">
        <v>0</v>
      </c>
      <c r="AA108">
        <v>0</v>
      </c>
      <c r="AB108">
        <v>9.6199999999999992</v>
      </c>
      <c r="AC108">
        <v>0</v>
      </c>
      <c r="AD108">
        <v>1</v>
      </c>
      <c r="AE108">
        <v>1</v>
      </c>
      <c r="AF108" t="s">
        <v>146</v>
      </c>
      <c r="AG108">
        <v>344.69980000000004</v>
      </c>
      <c r="AH108">
        <v>2</v>
      </c>
      <c r="AI108">
        <v>224801995</v>
      </c>
      <c r="AJ108">
        <v>90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ROW(Source!A90)</f>
        <v>90</v>
      </c>
      <c r="B109">
        <v>224801996</v>
      </c>
      <c r="C109">
        <v>224801994</v>
      </c>
      <c r="D109">
        <v>222896153</v>
      </c>
      <c r="E109">
        <v>70</v>
      </c>
      <c r="F109">
        <v>1</v>
      </c>
      <c r="G109">
        <v>1</v>
      </c>
      <c r="H109">
        <v>1</v>
      </c>
      <c r="I109" t="s">
        <v>344</v>
      </c>
      <c r="J109" t="s">
        <v>2</v>
      </c>
      <c r="K109" t="s">
        <v>345</v>
      </c>
      <c r="L109">
        <v>1191</v>
      </c>
      <c r="N109">
        <v>74472246</v>
      </c>
      <c r="O109" t="s">
        <v>343</v>
      </c>
      <c r="P109" t="s">
        <v>343</v>
      </c>
      <c r="Q109">
        <v>1</v>
      </c>
      <c r="X109">
        <v>34.020000000000003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 t="s">
        <v>2</v>
      </c>
      <c r="AG109">
        <v>34.020000000000003</v>
      </c>
      <c r="AH109">
        <v>2</v>
      </c>
      <c r="AI109">
        <v>224801996</v>
      </c>
      <c r="AJ109">
        <v>91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ROW(Source!A90)</f>
        <v>90</v>
      </c>
      <c r="B110">
        <v>224801997</v>
      </c>
      <c r="C110">
        <v>224801994</v>
      </c>
      <c r="D110">
        <v>223058014</v>
      </c>
      <c r="E110">
        <v>1</v>
      </c>
      <c r="F110">
        <v>1</v>
      </c>
      <c r="G110">
        <v>1</v>
      </c>
      <c r="H110">
        <v>2</v>
      </c>
      <c r="I110" t="s">
        <v>437</v>
      </c>
      <c r="J110" t="s">
        <v>438</v>
      </c>
      <c r="K110" t="s">
        <v>439</v>
      </c>
      <c r="L110">
        <v>1367</v>
      </c>
      <c r="N110">
        <v>1011</v>
      </c>
      <c r="O110" t="s">
        <v>349</v>
      </c>
      <c r="P110" t="s">
        <v>349</v>
      </c>
      <c r="Q110">
        <v>1</v>
      </c>
      <c r="X110">
        <v>34.020000000000003</v>
      </c>
      <c r="Y110">
        <v>0</v>
      </c>
      <c r="Z110">
        <v>29.46</v>
      </c>
      <c r="AA110">
        <v>11.6</v>
      </c>
      <c r="AB110">
        <v>0</v>
      </c>
      <c r="AC110">
        <v>0</v>
      </c>
      <c r="AD110">
        <v>1</v>
      </c>
      <c r="AE110">
        <v>0</v>
      </c>
      <c r="AF110" t="s">
        <v>2</v>
      </c>
      <c r="AG110">
        <v>34.020000000000003</v>
      </c>
      <c r="AH110">
        <v>2</v>
      </c>
      <c r="AI110">
        <v>224801997</v>
      </c>
      <c r="AJ110">
        <v>92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ROW(Source!A90)</f>
        <v>90</v>
      </c>
      <c r="B111">
        <v>224801998</v>
      </c>
      <c r="C111">
        <v>224801994</v>
      </c>
      <c r="D111">
        <v>222908820</v>
      </c>
      <c r="E111">
        <v>1</v>
      </c>
      <c r="F111">
        <v>1</v>
      </c>
      <c r="G111">
        <v>1</v>
      </c>
      <c r="H111">
        <v>3</v>
      </c>
      <c r="I111" t="s">
        <v>171</v>
      </c>
      <c r="J111" t="s">
        <v>173</v>
      </c>
      <c r="K111" t="s">
        <v>172</v>
      </c>
      <c r="L111">
        <v>1346</v>
      </c>
      <c r="N111">
        <v>1009</v>
      </c>
      <c r="O111" t="s">
        <v>34</v>
      </c>
      <c r="P111" t="s">
        <v>34</v>
      </c>
      <c r="Q111">
        <v>1</v>
      </c>
      <c r="X111">
        <v>0</v>
      </c>
      <c r="Y111">
        <v>30.4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2</v>
      </c>
      <c r="AG111">
        <v>0</v>
      </c>
      <c r="AH111">
        <v>3</v>
      </c>
      <c r="AI111">
        <v>-1</v>
      </c>
      <c r="AJ111" t="s">
        <v>2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ROW(Source!A90)</f>
        <v>90</v>
      </c>
      <c r="B112">
        <v>224801999</v>
      </c>
      <c r="C112">
        <v>224801994</v>
      </c>
      <c r="D112">
        <v>222910941</v>
      </c>
      <c r="E112">
        <v>1</v>
      </c>
      <c r="F112">
        <v>1</v>
      </c>
      <c r="G112">
        <v>1</v>
      </c>
      <c r="H112">
        <v>3</v>
      </c>
      <c r="I112" t="s">
        <v>153</v>
      </c>
      <c r="J112" t="s">
        <v>156</v>
      </c>
      <c r="K112" t="s">
        <v>154</v>
      </c>
      <c r="L112">
        <v>1425</v>
      </c>
      <c r="N112">
        <v>74472246</v>
      </c>
      <c r="O112" t="s">
        <v>155</v>
      </c>
      <c r="P112" t="s">
        <v>155</v>
      </c>
      <c r="Q112">
        <v>1</v>
      </c>
      <c r="X112">
        <v>0</v>
      </c>
      <c r="Y112">
        <v>83.68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2</v>
      </c>
      <c r="AG112">
        <v>0</v>
      </c>
      <c r="AH112">
        <v>3</v>
      </c>
      <c r="AI112">
        <v>-1</v>
      </c>
      <c r="AJ112" t="s">
        <v>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ROW(Source!A90)</f>
        <v>90</v>
      </c>
      <c r="B113">
        <v>224802000</v>
      </c>
      <c r="C113">
        <v>224801994</v>
      </c>
      <c r="D113">
        <v>222897888</v>
      </c>
      <c r="E113">
        <v>70</v>
      </c>
      <c r="F113">
        <v>1</v>
      </c>
      <c r="G113">
        <v>1</v>
      </c>
      <c r="H113">
        <v>3</v>
      </c>
      <c r="I113" t="s">
        <v>497</v>
      </c>
      <c r="J113" t="s">
        <v>2</v>
      </c>
      <c r="K113" t="s">
        <v>498</v>
      </c>
      <c r="L113">
        <v>1327</v>
      </c>
      <c r="N113">
        <v>1005</v>
      </c>
      <c r="O113" t="s">
        <v>67</v>
      </c>
      <c r="P113" t="s">
        <v>67</v>
      </c>
      <c r="Q113">
        <v>1</v>
      </c>
      <c r="X113">
        <v>103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t="s">
        <v>2</v>
      </c>
      <c r="AG113">
        <v>103</v>
      </c>
      <c r="AH113">
        <v>3</v>
      </c>
      <c r="AI113">
        <v>-1</v>
      </c>
      <c r="AJ113" t="s">
        <v>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ROW(Source!A90)</f>
        <v>90</v>
      </c>
      <c r="B114">
        <v>224802001</v>
      </c>
      <c r="C114">
        <v>224801994</v>
      </c>
      <c r="D114">
        <v>222897889</v>
      </c>
      <c r="E114">
        <v>70</v>
      </c>
      <c r="F114">
        <v>1</v>
      </c>
      <c r="G114">
        <v>1</v>
      </c>
      <c r="H114">
        <v>3</v>
      </c>
      <c r="I114" t="s">
        <v>497</v>
      </c>
      <c r="J114" t="s">
        <v>2</v>
      </c>
      <c r="K114" t="s">
        <v>499</v>
      </c>
      <c r="L114">
        <v>1377</v>
      </c>
      <c r="N114">
        <v>74472246</v>
      </c>
      <c r="O114" t="s">
        <v>500</v>
      </c>
      <c r="P114" t="s">
        <v>500</v>
      </c>
      <c r="Q114">
        <v>1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 t="s">
        <v>2</v>
      </c>
      <c r="AG114">
        <v>0</v>
      </c>
      <c r="AH114">
        <v>3</v>
      </c>
      <c r="AI114">
        <v>-1</v>
      </c>
      <c r="AJ114" t="s">
        <v>2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ROW(Source!A90)</f>
        <v>90</v>
      </c>
      <c r="B115">
        <v>224802002</v>
      </c>
      <c r="C115">
        <v>224801994</v>
      </c>
      <c r="D115">
        <v>222898713</v>
      </c>
      <c r="E115">
        <v>70</v>
      </c>
      <c r="F115">
        <v>1</v>
      </c>
      <c r="G115">
        <v>1</v>
      </c>
      <c r="H115">
        <v>3</v>
      </c>
      <c r="I115" t="s">
        <v>501</v>
      </c>
      <c r="J115" t="s">
        <v>2</v>
      </c>
      <c r="K115" t="s">
        <v>502</v>
      </c>
      <c r="L115">
        <v>1327</v>
      </c>
      <c r="N115">
        <v>1005</v>
      </c>
      <c r="O115" t="s">
        <v>67</v>
      </c>
      <c r="P115" t="s">
        <v>67</v>
      </c>
      <c r="Q115">
        <v>1</v>
      </c>
      <c r="X115">
        <v>103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 t="s">
        <v>2</v>
      </c>
      <c r="AG115">
        <v>103</v>
      </c>
      <c r="AH115">
        <v>3</v>
      </c>
      <c r="AI115">
        <v>-1</v>
      </c>
      <c r="AJ115" t="s">
        <v>2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ROW(Source!A90)</f>
        <v>90</v>
      </c>
      <c r="B116">
        <v>224802003</v>
      </c>
      <c r="C116">
        <v>224801994</v>
      </c>
      <c r="D116">
        <v>222898858</v>
      </c>
      <c r="E116">
        <v>70</v>
      </c>
      <c r="F116">
        <v>1</v>
      </c>
      <c r="G116">
        <v>1</v>
      </c>
      <c r="H116">
        <v>3</v>
      </c>
      <c r="I116" t="s">
        <v>503</v>
      </c>
      <c r="J116" t="s">
        <v>2</v>
      </c>
      <c r="K116" t="s">
        <v>504</v>
      </c>
      <c r="L116">
        <v>1339</v>
      </c>
      <c r="N116">
        <v>1007</v>
      </c>
      <c r="O116" t="s">
        <v>160</v>
      </c>
      <c r="P116" t="s">
        <v>160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2</v>
      </c>
      <c r="AG116">
        <v>0</v>
      </c>
      <c r="AH116">
        <v>3</v>
      </c>
      <c r="AI116">
        <v>-1</v>
      </c>
      <c r="AJ116" t="s">
        <v>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ROW(Source!A103)</f>
        <v>103</v>
      </c>
      <c r="B117">
        <v>224802017</v>
      </c>
      <c r="C117">
        <v>224802016</v>
      </c>
      <c r="D117">
        <v>222895991</v>
      </c>
      <c r="E117">
        <v>70</v>
      </c>
      <c r="F117">
        <v>1</v>
      </c>
      <c r="G117">
        <v>1</v>
      </c>
      <c r="H117">
        <v>1</v>
      </c>
      <c r="I117" t="s">
        <v>440</v>
      </c>
      <c r="J117" t="s">
        <v>2</v>
      </c>
      <c r="K117" t="s">
        <v>441</v>
      </c>
      <c r="L117">
        <v>1191</v>
      </c>
      <c r="N117">
        <v>74472246</v>
      </c>
      <c r="O117" t="s">
        <v>343</v>
      </c>
      <c r="P117" t="s">
        <v>343</v>
      </c>
      <c r="Q117">
        <v>1</v>
      </c>
      <c r="X117">
        <v>1.55</v>
      </c>
      <c r="Y117">
        <v>0</v>
      </c>
      <c r="Z117">
        <v>0</v>
      </c>
      <c r="AA117">
        <v>0</v>
      </c>
      <c r="AB117">
        <v>9.2899999999999991</v>
      </c>
      <c r="AC117">
        <v>0</v>
      </c>
      <c r="AD117">
        <v>1</v>
      </c>
      <c r="AE117">
        <v>1</v>
      </c>
      <c r="AF117" t="s">
        <v>45</v>
      </c>
      <c r="AG117">
        <v>1.7825</v>
      </c>
      <c r="AH117">
        <v>2</v>
      </c>
      <c r="AI117">
        <v>224802017</v>
      </c>
      <c r="AJ117">
        <v>93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ROW(Source!A103)</f>
        <v>103</v>
      </c>
      <c r="B118">
        <v>224802018</v>
      </c>
      <c r="C118">
        <v>224802016</v>
      </c>
      <c r="D118">
        <v>222911197</v>
      </c>
      <c r="E118">
        <v>1</v>
      </c>
      <c r="F118">
        <v>1</v>
      </c>
      <c r="G118">
        <v>1</v>
      </c>
      <c r="H118">
        <v>3</v>
      </c>
      <c r="I118" t="s">
        <v>442</v>
      </c>
      <c r="J118" t="s">
        <v>443</v>
      </c>
      <c r="K118" t="s">
        <v>444</v>
      </c>
      <c r="L118">
        <v>1425</v>
      </c>
      <c r="N118">
        <v>74472246</v>
      </c>
      <c r="O118" t="s">
        <v>155</v>
      </c>
      <c r="P118" t="s">
        <v>155</v>
      </c>
      <c r="Q118">
        <v>1</v>
      </c>
      <c r="X118">
        <v>0.16</v>
      </c>
      <c r="Y118">
        <v>10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</v>
      </c>
      <c r="AG118">
        <v>0.16</v>
      </c>
      <c r="AH118">
        <v>2</v>
      </c>
      <c r="AI118">
        <v>224802018</v>
      </c>
      <c r="AJ118">
        <v>94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ROW(Source!A103)</f>
        <v>103</v>
      </c>
      <c r="B119">
        <v>224802019</v>
      </c>
      <c r="C119">
        <v>224802016</v>
      </c>
      <c r="D119">
        <v>222926379</v>
      </c>
      <c r="E119">
        <v>1</v>
      </c>
      <c r="F119">
        <v>1</v>
      </c>
      <c r="G119">
        <v>1</v>
      </c>
      <c r="H119">
        <v>3</v>
      </c>
      <c r="I119" t="s">
        <v>445</v>
      </c>
      <c r="J119" t="s">
        <v>446</v>
      </c>
      <c r="K119" t="s">
        <v>447</v>
      </c>
      <c r="L119">
        <v>1301</v>
      </c>
      <c r="N119">
        <v>1003</v>
      </c>
      <c r="O119" t="s">
        <v>448</v>
      </c>
      <c r="P119" t="s">
        <v>448</v>
      </c>
      <c r="Q119">
        <v>1</v>
      </c>
      <c r="X119">
        <v>2.1</v>
      </c>
      <c r="Y119">
        <v>31.05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</v>
      </c>
      <c r="AG119">
        <v>2.1</v>
      </c>
      <c r="AH119">
        <v>2</v>
      </c>
      <c r="AI119">
        <v>224802019</v>
      </c>
      <c r="AJ119">
        <v>95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ROW(Source!A103)</f>
        <v>103</v>
      </c>
      <c r="B120">
        <v>224802020</v>
      </c>
      <c r="C120">
        <v>224802016</v>
      </c>
      <c r="D120">
        <v>222926381</v>
      </c>
      <c r="E120">
        <v>1</v>
      </c>
      <c r="F120">
        <v>1</v>
      </c>
      <c r="G120">
        <v>1</v>
      </c>
      <c r="H120">
        <v>3</v>
      </c>
      <c r="I120" t="s">
        <v>449</v>
      </c>
      <c r="J120" t="s">
        <v>450</v>
      </c>
      <c r="K120" t="s">
        <v>451</v>
      </c>
      <c r="L120">
        <v>1301</v>
      </c>
      <c r="N120">
        <v>1003</v>
      </c>
      <c r="O120" t="s">
        <v>448</v>
      </c>
      <c r="P120" t="s">
        <v>448</v>
      </c>
      <c r="Q120">
        <v>1</v>
      </c>
      <c r="X120">
        <v>0.66</v>
      </c>
      <c r="Y120">
        <v>26.41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2</v>
      </c>
      <c r="AG120">
        <v>0.66</v>
      </c>
      <c r="AH120">
        <v>2</v>
      </c>
      <c r="AI120">
        <v>224802020</v>
      </c>
      <c r="AJ120">
        <v>96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ROW(Source!A103)</f>
        <v>103</v>
      </c>
      <c r="B121">
        <v>224802021</v>
      </c>
      <c r="C121">
        <v>224802016</v>
      </c>
      <c r="D121">
        <v>222926387</v>
      </c>
      <c r="E121">
        <v>1</v>
      </c>
      <c r="F121">
        <v>1</v>
      </c>
      <c r="G121">
        <v>1</v>
      </c>
      <c r="H121">
        <v>3</v>
      </c>
      <c r="I121" t="s">
        <v>452</v>
      </c>
      <c r="J121" t="s">
        <v>453</v>
      </c>
      <c r="K121" t="s">
        <v>454</v>
      </c>
      <c r="L121">
        <v>1301</v>
      </c>
      <c r="N121">
        <v>1003</v>
      </c>
      <c r="O121" t="s">
        <v>448</v>
      </c>
      <c r="P121" t="s">
        <v>448</v>
      </c>
      <c r="Q121">
        <v>1</v>
      </c>
      <c r="X121">
        <v>2.1</v>
      </c>
      <c r="Y121">
        <v>21.05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</v>
      </c>
      <c r="AG121">
        <v>2.1</v>
      </c>
      <c r="AH121">
        <v>2</v>
      </c>
      <c r="AI121">
        <v>224802021</v>
      </c>
      <c r="AJ121">
        <v>97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ROW(Source!A104)</f>
        <v>104</v>
      </c>
      <c r="B122">
        <v>224802017</v>
      </c>
      <c r="C122">
        <v>224802016</v>
      </c>
      <c r="D122">
        <v>222895991</v>
      </c>
      <c r="E122">
        <v>70</v>
      </c>
      <c r="F122">
        <v>1</v>
      </c>
      <c r="G122">
        <v>1</v>
      </c>
      <c r="H122">
        <v>1</v>
      </c>
      <c r="I122" t="s">
        <v>440</v>
      </c>
      <c r="J122" t="s">
        <v>2</v>
      </c>
      <c r="K122" t="s">
        <v>441</v>
      </c>
      <c r="L122">
        <v>1191</v>
      </c>
      <c r="N122">
        <v>74472246</v>
      </c>
      <c r="O122" t="s">
        <v>343</v>
      </c>
      <c r="P122" t="s">
        <v>343</v>
      </c>
      <c r="Q122">
        <v>1</v>
      </c>
      <c r="X122">
        <v>1.55</v>
      </c>
      <c r="Y122">
        <v>0</v>
      </c>
      <c r="Z122">
        <v>0</v>
      </c>
      <c r="AA122">
        <v>0</v>
      </c>
      <c r="AB122">
        <v>9.2899999999999991</v>
      </c>
      <c r="AC122">
        <v>0</v>
      </c>
      <c r="AD122">
        <v>1</v>
      </c>
      <c r="AE122">
        <v>1</v>
      </c>
      <c r="AF122" t="s">
        <v>45</v>
      </c>
      <c r="AG122">
        <v>1.7825</v>
      </c>
      <c r="AH122">
        <v>2</v>
      </c>
      <c r="AI122">
        <v>224802017</v>
      </c>
      <c r="AJ122">
        <v>98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ROW(Source!A104)</f>
        <v>104</v>
      </c>
      <c r="B123">
        <v>224802018</v>
      </c>
      <c r="C123">
        <v>224802016</v>
      </c>
      <c r="D123">
        <v>222911197</v>
      </c>
      <c r="E123">
        <v>1</v>
      </c>
      <c r="F123">
        <v>1</v>
      </c>
      <c r="G123">
        <v>1</v>
      </c>
      <c r="H123">
        <v>3</v>
      </c>
      <c r="I123" t="s">
        <v>442</v>
      </c>
      <c r="J123" t="s">
        <v>443</v>
      </c>
      <c r="K123" t="s">
        <v>444</v>
      </c>
      <c r="L123">
        <v>1425</v>
      </c>
      <c r="N123">
        <v>74472246</v>
      </c>
      <c r="O123" t="s">
        <v>155</v>
      </c>
      <c r="P123" t="s">
        <v>155</v>
      </c>
      <c r="Q123">
        <v>1</v>
      </c>
      <c r="X123">
        <v>0.16</v>
      </c>
      <c r="Y123">
        <v>10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</v>
      </c>
      <c r="AG123">
        <v>0.16</v>
      </c>
      <c r="AH123">
        <v>2</v>
      </c>
      <c r="AI123">
        <v>224802018</v>
      </c>
      <c r="AJ123">
        <v>99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ROW(Source!A104)</f>
        <v>104</v>
      </c>
      <c r="B124">
        <v>224802019</v>
      </c>
      <c r="C124">
        <v>224802016</v>
      </c>
      <c r="D124">
        <v>222926379</v>
      </c>
      <c r="E124">
        <v>1</v>
      </c>
      <c r="F124">
        <v>1</v>
      </c>
      <c r="G124">
        <v>1</v>
      </c>
      <c r="H124">
        <v>3</v>
      </c>
      <c r="I124" t="s">
        <v>445</v>
      </c>
      <c r="J124" t="s">
        <v>446</v>
      </c>
      <c r="K124" t="s">
        <v>447</v>
      </c>
      <c r="L124">
        <v>1301</v>
      </c>
      <c r="N124">
        <v>1003</v>
      </c>
      <c r="O124" t="s">
        <v>448</v>
      </c>
      <c r="P124" t="s">
        <v>448</v>
      </c>
      <c r="Q124">
        <v>1</v>
      </c>
      <c r="X124">
        <v>2.1</v>
      </c>
      <c r="Y124">
        <v>31.05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</v>
      </c>
      <c r="AG124">
        <v>2.1</v>
      </c>
      <c r="AH124">
        <v>2</v>
      </c>
      <c r="AI124">
        <v>224802019</v>
      </c>
      <c r="AJ124">
        <v>100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ROW(Source!A104)</f>
        <v>104</v>
      </c>
      <c r="B125">
        <v>224802020</v>
      </c>
      <c r="C125">
        <v>224802016</v>
      </c>
      <c r="D125">
        <v>222926381</v>
      </c>
      <c r="E125">
        <v>1</v>
      </c>
      <c r="F125">
        <v>1</v>
      </c>
      <c r="G125">
        <v>1</v>
      </c>
      <c r="H125">
        <v>3</v>
      </c>
      <c r="I125" t="s">
        <v>449</v>
      </c>
      <c r="J125" t="s">
        <v>450</v>
      </c>
      <c r="K125" t="s">
        <v>451</v>
      </c>
      <c r="L125">
        <v>1301</v>
      </c>
      <c r="N125">
        <v>1003</v>
      </c>
      <c r="O125" t="s">
        <v>448</v>
      </c>
      <c r="P125" t="s">
        <v>448</v>
      </c>
      <c r="Q125">
        <v>1</v>
      </c>
      <c r="X125">
        <v>0.66</v>
      </c>
      <c r="Y125">
        <v>26.41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</v>
      </c>
      <c r="AG125">
        <v>0.66</v>
      </c>
      <c r="AH125">
        <v>2</v>
      </c>
      <c r="AI125">
        <v>224802020</v>
      </c>
      <c r="AJ125">
        <v>101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ROW(Source!A104)</f>
        <v>104</v>
      </c>
      <c r="B126">
        <v>224802021</v>
      </c>
      <c r="C126">
        <v>224802016</v>
      </c>
      <c r="D126">
        <v>222926387</v>
      </c>
      <c r="E126">
        <v>1</v>
      </c>
      <c r="F126">
        <v>1</v>
      </c>
      <c r="G126">
        <v>1</v>
      </c>
      <c r="H126">
        <v>3</v>
      </c>
      <c r="I126" t="s">
        <v>452</v>
      </c>
      <c r="J126" t="s">
        <v>453</v>
      </c>
      <c r="K126" t="s">
        <v>454</v>
      </c>
      <c r="L126">
        <v>1301</v>
      </c>
      <c r="N126">
        <v>1003</v>
      </c>
      <c r="O126" t="s">
        <v>448</v>
      </c>
      <c r="P126" t="s">
        <v>448</v>
      </c>
      <c r="Q126">
        <v>1</v>
      </c>
      <c r="X126">
        <v>2.1</v>
      </c>
      <c r="Y126">
        <v>21.05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</v>
      </c>
      <c r="AG126">
        <v>2.1</v>
      </c>
      <c r="AH126">
        <v>2</v>
      </c>
      <c r="AI126">
        <v>224802021</v>
      </c>
      <c r="AJ126">
        <v>102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ROW(Source!A105)</f>
        <v>105</v>
      </c>
      <c r="B127">
        <v>224802023</v>
      </c>
      <c r="C127">
        <v>224802022</v>
      </c>
      <c r="D127">
        <v>222895965</v>
      </c>
      <c r="E127">
        <v>70</v>
      </c>
      <c r="F127">
        <v>1</v>
      </c>
      <c r="G127">
        <v>1</v>
      </c>
      <c r="H127">
        <v>1</v>
      </c>
      <c r="I127" t="s">
        <v>455</v>
      </c>
      <c r="J127" t="s">
        <v>2</v>
      </c>
      <c r="K127" t="s">
        <v>456</v>
      </c>
      <c r="L127">
        <v>1191</v>
      </c>
      <c r="N127">
        <v>74472246</v>
      </c>
      <c r="O127" t="s">
        <v>343</v>
      </c>
      <c r="P127" t="s">
        <v>343</v>
      </c>
      <c r="Q127">
        <v>1</v>
      </c>
      <c r="X127">
        <v>43.5</v>
      </c>
      <c r="Y127">
        <v>0</v>
      </c>
      <c r="Z127">
        <v>0</v>
      </c>
      <c r="AA127">
        <v>0</v>
      </c>
      <c r="AB127">
        <v>8.64</v>
      </c>
      <c r="AC127">
        <v>0</v>
      </c>
      <c r="AD127">
        <v>1</v>
      </c>
      <c r="AE127">
        <v>1</v>
      </c>
      <c r="AF127" t="s">
        <v>45</v>
      </c>
      <c r="AG127">
        <v>50.024999999999999</v>
      </c>
      <c r="AH127">
        <v>2</v>
      </c>
      <c r="AI127">
        <v>224802023</v>
      </c>
      <c r="AJ127">
        <v>103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ROW(Source!A105)</f>
        <v>105</v>
      </c>
      <c r="B128">
        <v>224802024</v>
      </c>
      <c r="C128">
        <v>224802022</v>
      </c>
      <c r="D128">
        <v>222896153</v>
      </c>
      <c r="E128">
        <v>70</v>
      </c>
      <c r="F128">
        <v>1</v>
      </c>
      <c r="G128">
        <v>1</v>
      </c>
      <c r="H128">
        <v>1</v>
      </c>
      <c r="I128" t="s">
        <v>344</v>
      </c>
      <c r="J128" t="s">
        <v>2</v>
      </c>
      <c r="K128" t="s">
        <v>345</v>
      </c>
      <c r="L128">
        <v>1191</v>
      </c>
      <c r="N128">
        <v>74472246</v>
      </c>
      <c r="O128" t="s">
        <v>343</v>
      </c>
      <c r="P128" t="s">
        <v>343</v>
      </c>
      <c r="Q128">
        <v>1</v>
      </c>
      <c r="X128">
        <v>7.0000000000000007E-2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45</v>
      </c>
      <c r="AG128">
        <v>8.0500000000000002E-2</v>
      </c>
      <c r="AH128">
        <v>2</v>
      </c>
      <c r="AI128">
        <v>224802024</v>
      </c>
      <c r="AJ128">
        <v>104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ROW(Source!A105)</f>
        <v>105</v>
      </c>
      <c r="B129">
        <v>224802025</v>
      </c>
      <c r="C129">
        <v>224802022</v>
      </c>
      <c r="D129">
        <v>223058751</v>
      </c>
      <c r="E129">
        <v>1</v>
      </c>
      <c r="F129">
        <v>1</v>
      </c>
      <c r="G129">
        <v>1</v>
      </c>
      <c r="H129">
        <v>2</v>
      </c>
      <c r="I129" t="s">
        <v>350</v>
      </c>
      <c r="J129" t="s">
        <v>351</v>
      </c>
      <c r="K129" t="s">
        <v>352</v>
      </c>
      <c r="L129">
        <v>1367</v>
      </c>
      <c r="N129">
        <v>1011</v>
      </c>
      <c r="O129" t="s">
        <v>349</v>
      </c>
      <c r="P129" t="s">
        <v>349</v>
      </c>
      <c r="Q129">
        <v>1</v>
      </c>
      <c r="X129">
        <v>7.0000000000000007E-2</v>
      </c>
      <c r="Y129">
        <v>0</v>
      </c>
      <c r="Z129">
        <v>65.709999999999994</v>
      </c>
      <c r="AA129">
        <v>11.6</v>
      </c>
      <c r="AB129">
        <v>0</v>
      </c>
      <c r="AC129">
        <v>0</v>
      </c>
      <c r="AD129">
        <v>1</v>
      </c>
      <c r="AE129">
        <v>0</v>
      </c>
      <c r="AF129" t="s">
        <v>45</v>
      </c>
      <c r="AG129">
        <v>8.0500000000000002E-2</v>
      </c>
      <c r="AH129">
        <v>2</v>
      </c>
      <c r="AI129">
        <v>224802025</v>
      </c>
      <c r="AJ129">
        <v>105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ROW(Source!A105)</f>
        <v>105</v>
      </c>
      <c r="B130">
        <v>224802026</v>
      </c>
      <c r="C130">
        <v>224802022</v>
      </c>
      <c r="D130">
        <v>222911287</v>
      </c>
      <c r="E130">
        <v>1</v>
      </c>
      <c r="F130">
        <v>1</v>
      </c>
      <c r="G130">
        <v>1</v>
      </c>
      <c r="H130">
        <v>3</v>
      </c>
      <c r="I130" t="s">
        <v>457</v>
      </c>
      <c r="J130" t="s">
        <v>458</v>
      </c>
      <c r="K130" t="s">
        <v>459</v>
      </c>
      <c r="L130">
        <v>1339</v>
      </c>
      <c r="N130">
        <v>1007</v>
      </c>
      <c r="O130" t="s">
        <v>160</v>
      </c>
      <c r="P130" t="s">
        <v>160</v>
      </c>
      <c r="Q130">
        <v>1</v>
      </c>
      <c r="X130">
        <v>8.9999999999999993E-3</v>
      </c>
      <c r="Y130">
        <v>1100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2</v>
      </c>
      <c r="AG130">
        <v>8.9999999999999993E-3</v>
      </c>
      <c r="AH130">
        <v>2</v>
      </c>
      <c r="AI130">
        <v>224802026</v>
      </c>
      <c r="AJ130">
        <v>106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ROW(Source!A105)</f>
        <v>105</v>
      </c>
      <c r="B131">
        <v>224802027</v>
      </c>
      <c r="C131">
        <v>224802022</v>
      </c>
      <c r="D131">
        <v>222911289</v>
      </c>
      <c r="E131">
        <v>1</v>
      </c>
      <c r="F131">
        <v>1</v>
      </c>
      <c r="G131">
        <v>1</v>
      </c>
      <c r="H131">
        <v>3</v>
      </c>
      <c r="I131" t="s">
        <v>460</v>
      </c>
      <c r="J131" t="s">
        <v>461</v>
      </c>
      <c r="K131" t="s">
        <v>462</v>
      </c>
      <c r="L131">
        <v>1348</v>
      </c>
      <c r="N131">
        <v>1009</v>
      </c>
      <c r="O131" t="s">
        <v>53</v>
      </c>
      <c r="P131" t="s">
        <v>53</v>
      </c>
      <c r="Q131">
        <v>1000</v>
      </c>
      <c r="X131">
        <v>3.5000000000000003E-2</v>
      </c>
      <c r="Y131">
        <v>6102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2</v>
      </c>
      <c r="AG131">
        <v>3.5000000000000003E-2</v>
      </c>
      <c r="AH131">
        <v>2</v>
      </c>
      <c r="AI131">
        <v>224802027</v>
      </c>
      <c r="AJ131">
        <v>107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ROW(Source!A105)</f>
        <v>105</v>
      </c>
      <c r="B132">
        <v>224802028</v>
      </c>
      <c r="C132">
        <v>224802022</v>
      </c>
      <c r="D132">
        <v>222933267</v>
      </c>
      <c r="E132">
        <v>1</v>
      </c>
      <c r="F132">
        <v>1</v>
      </c>
      <c r="G132">
        <v>1</v>
      </c>
      <c r="H132">
        <v>3</v>
      </c>
      <c r="I132" t="s">
        <v>463</v>
      </c>
      <c r="J132" t="s">
        <v>464</v>
      </c>
      <c r="K132" t="s">
        <v>465</v>
      </c>
      <c r="L132">
        <v>1327</v>
      </c>
      <c r="N132">
        <v>1005</v>
      </c>
      <c r="O132" t="s">
        <v>67</v>
      </c>
      <c r="P132" t="s">
        <v>67</v>
      </c>
      <c r="Q132">
        <v>1</v>
      </c>
      <c r="X132">
        <v>3.4</v>
      </c>
      <c r="Y132">
        <v>35.22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</v>
      </c>
      <c r="AG132">
        <v>3.4</v>
      </c>
      <c r="AH132">
        <v>2</v>
      </c>
      <c r="AI132">
        <v>224802028</v>
      </c>
      <c r="AJ132">
        <v>108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ROW(Source!A106)</f>
        <v>106</v>
      </c>
      <c r="B133">
        <v>224802023</v>
      </c>
      <c r="C133">
        <v>224802022</v>
      </c>
      <c r="D133">
        <v>222895965</v>
      </c>
      <c r="E133">
        <v>70</v>
      </c>
      <c r="F133">
        <v>1</v>
      </c>
      <c r="G133">
        <v>1</v>
      </c>
      <c r="H133">
        <v>1</v>
      </c>
      <c r="I133" t="s">
        <v>455</v>
      </c>
      <c r="J133" t="s">
        <v>2</v>
      </c>
      <c r="K133" t="s">
        <v>456</v>
      </c>
      <c r="L133">
        <v>1191</v>
      </c>
      <c r="N133">
        <v>74472246</v>
      </c>
      <c r="O133" t="s">
        <v>343</v>
      </c>
      <c r="P133" t="s">
        <v>343</v>
      </c>
      <c r="Q133">
        <v>1</v>
      </c>
      <c r="X133">
        <v>43.5</v>
      </c>
      <c r="Y133">
        <v>0</v>
      </c>
      <c r="Z133">
        <v>0</v>
      </c>
      <c r="AA133">
        <v>0</v>
      </c>
      <c r="AB133">
        <v>8.64</v>
      </c>
      <c r="AC133">
        <v>0</v>
      </c>
      <c r="AD133">
        <v>1</v>
      </c>
      <c r="AE133">
        <v>1</v>
      </c>
      <c r="AF133" t="s">
        <v>45</v>
      </c>
      <c r="AG133">
        <v>50.024999999999999</v>
      </c>
      <c r="AH133">
        <v>2</v>
      </c>
      <c r="AI133">
        <v>224802023</v>
      </c>
      <c r="AJ133">
        <v>109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ROW(Source!A106)</f>
        <v>106</v>
      </c>
      <c r="B134">
        <v>224802024</v>
      </c>
      <c r="C134">
        <v>224802022</v>
      </c>
      <c r="D134">
        <v>222896153</v>
      </c>
      <c r="E134">
        <v>70</v>
      </c>
      <c r="F134">
        <v>1</v>
      </c>
      <c r="G134">
        <v>1</v>
      </c>
      <c r="H134">
        <v>1</v>
      </c>
      <c r="I134" t="s">
        <v>344</v>
      </c>
      <c r="J134" t="s">
        <v>2</v>
      </c>
      <c r="K134" t="s">
        <v>345</v>
      </c>
      <c r="L134">
        <v>1191</v>
      </c>
      <c r="N134">
        <v>74472246</v>
      </c>
      <c r="O134" t="s">
        <v>343</v>
      </c>
      <c r="P134" t="s">
        <v>343</v>
      </c>
      <c r="Q134">
        <v>1</v>
      </c>
      <c r="X134">
        <v>7.0000000000000007E-2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2</v>
      </c>
      <c r="AF134" t="s">
        <v>45</v>
      </c>
      <c r="AG134">
        <v>8.0500000000000002E-2</v>
      </c>
      <c r="AH134">
        <v>2</v>
      </c>
      <c r="AI134">
        <v>224802024</v>
      </c>
      <c r="AJ134">
        <v>110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ROW(Source!A106)</f>
        <v>106</v>
      </c>
      <c r="B135">
        <v>224802025</v>
      </c>
      <c r="C135">
        <v>224802022</v>
      </c>
      <c r="D135">
        <v>223058751</v>
      </c>
      <c r="E135">
        <v>1</v>
      </c>
      <c r="F135">
        <v>1</v>
      </c>
      <c r="G135">
        <v>1</v>
      </c>
      <c r="H135">
        <v>2</v>
      </c>
      <c r="I135" t="s">
        <v>350</v>
      </c>
      <c r="J135" t="s">
        <v>351</v>
      </c>
      <c r="K135" t="s">
        <v>352</v>
      </c>
      <c r="L135">
        <v>1367</v>
      </c>
      <c r="N135">
        <v>1011</v>
      </c>
      <c r="O135" t="s">
        <v>349</v>
      </c>
      <c r="P135" t="s">
        <v>349</v>
      </c>
      <c r="Q135">
        <v>1</v>
      </c>
      <c r="X135">
        <v>7.0000000000000007E-2</v>
      </c>
      <c r="Y135">
        <v>0</v>
      </c>
      <c r="Z135">
        <v>65.709999999999994</v>
      </c>
      <c r="AA135">
        <v>11.6</v>
      </c>
      <c r="AB135">
        <v>0</v>
      </c>
      <c r="AC135">
        <v>0</v>
      </c>
      <c r="AD135">
        <v>1</v>
      </c>
      <c r="AE135">
        <v>0</v>
      </c>
      <c r="AF135" t="s">
        <v>45</v>
      </c>
      <c r="AG135">
        <v>8.0500000000000002E-2</v>
      </c>
      <c r="AH135">
        <v>2</v>
      </c>
      <c r="AI135">
        <v>224802025</v>
      </c>
      <c r="AJ135">
        <v>111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ROW(Source!A106)</f>
        <v>106</v>
      </c>
      <c r="B136">
        <v>224802026</v>
      </c>
      <c r="C136">
        <v>224802022</v>
      </c>
      <c r="D136">
        <v>222911287</v>
      </c>
      <c r="E136">
        <v>1</v>
      </c>
      <c r="F136">
        <v>1</v>
      </c>
      <c r="G136">
        <v>1</v>
      </c>
      <c r="H136">
        <v>3</v>
      </c>
      <c r="I136" t="s">
        <v>457</v>
      </c>
      <c r="J136" t="s">
        <v>458</v>
      </c>
      <c r="K136" t="s">
        <v>459</v>
      </c>
      <c r="L136">
        <v>1339</v>
      </c>
      <c r="N136">
        <v>1007</v>
      </c>
      <c r="O136" t="s">
        <v>160</v>
      </c>
      <c r="P136" t="s">
        <v>160</v>
      </c>
      <c r="Q136">
        <v>1</v>
      </c>
      <c r="X136">
        <v>8.9999999999999993E-3</v>
      </c>
      <c r="Y136">
        <v>1100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</v>
      </c>
      <c r="AG136">
        <v>8.9999999999999993E-3</v>
      </c>
      <c r="AH136">
        <v>2</v>
      </c>
      <c r="AI136">
        <v>224802026</v>
      </c>
      <c r="AJ136">
        <v>112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ROW(Source!A106)</f>
        <v>106</v>
      </c>
      <c r="B137">
        <v>224802027</v>
      </c>
      <c r="C137">
        <v>224802022</v>
      </c>
      <c r="D137">
        <v>222911289</v>
      </c>
      <c r="E137">
        <v>1</v>
      </c>
      <c r="F137">
        <v>1</v>
      </c>
      <c r="G137">
        <v>1</v>
      </c>
      <c r="H137">
        <v>3</v>
      </c>
      <c r="I137" t="s">
        <v>460</v>
      </c>
      <c r="J137" t="s">
        <v>461</v>
      </c>
      <c r="K137" t="s">
        <v>462</v>
      </c>
      <c r="L137">
        <v>1348</v>
      </c>
      <c r="N137">
        <v>1009</v>
      </c>
      <c r="O137" t="s">
        <v>53</v>
      </c>
      <c r="P137" t="s">
        <v>53</v>
      </c>
      <c r="Q137">
        <v>1000</v>
      </c>
      <c r="X137">
        <v>3.5000000000000003E-2</v>
      </c>
      <c r="Y137">
        <v>6102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</v>
      </c>
      <c r="AG137">
        <v>3.5000000000000003E-2</v>
      </c>
      <c r="AH137">
        <v>2</v>
      </c>
      <c r="AI137">
        <v>224802027</v>
      </c>
      <c r="AJ137">
        <v>113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ROW(Source!A106)</f>
        <v>106</v>
      </c>
      <c r="B138">
        <v>224802028</v>
      </c>
      <c r="C138">
        <v>224802022</v>
      </c>
      <c r="D138">
        <v>222933267</v>
      </c>
      <c r="E138">
        <v>1</v>
      </c>
      <c r="F138">
        <v>1</v>
      </c>
      <c r="G138">
        <v>1</v>
      </c>
      <c r="H138">
        <v>3</v>
      </c>
      <c r="I138" t="s">
        <v>463</v>
      </c>
      <c r="J138" t="s">
        <v>464</v>
      </c>
      <c r="K138" t="s">
        <v>465</v>
      </c>
      <c r="L138">
        <v>1327</v>
      </c>
      <c r="N138">
        <v>1005</v>
      </c>
      <c r="O138" t="s">
        <v>67</v>
      </c>
      <c r="P138" t="s">
        <v>67</v>
      </c>
      <c r="Q138">
        <v>1</v>
      </c>
      <c r="X138">
        <v>3.4</v>
      </c>
      <c r="Y138">
        <v>35.22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2</v>
      </c>
      <c r="AG138">
        <v>3.4</v>
      </c>
      <c r="AH138">
        <v>2</v>
      </c>
      <c r="AI138">
        <v>224802028</v>
      </c>
      <c r="AJ138">
        <v>114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ROW(Source!A142)</f>
        <v>142</v>
      </c>
      <c r="B139">
        <v>224802108</v>
      </c>
      <c r="C139">
        <v>224802107</v>
      </c>
      <c r="D139">
        <v>222895949</v>
      </c>
      <c r="E139">
        <v>70</v>
      </c>
      <c r="F139">
        <v>1</v>
      </c>
      <c r="G139">
        <v>1</v>
      </c>
      <c r="H139">
        <v>1</v>
      </c>
      <c r="I139" t="s">
        <v>466</v>
      </c>
      <c r="J139" t="s">
        <v>2</v>
      </c>
      <c r="K139" t="s">
        <v>467</v>
      </c>
      <c r="L139">
        <v>1191</v>
      </c>
      <c r="N139">
        <v>74472246</v>
      </c>
      <c r="O139" t="s">
        <v>343</v>
      </c>
      <c r="P139" t="s">
        <v>343</v>
      </c>
      <c r="Q139">
        <v>1</v>
      </c>
      <c r="X139">
        <v>16.059999999999999</v>
      </c>
      <c r="Y139">
        <v>0</v>
      </c>
      <c r="Z139">
        <v>0</v>
      </c>
      <c r="AA139">
        <v>0</v>
      </c>
      <c r="AB139">
        <v>8.24</v>
      </c>
      <c r="AC139">
        <v>0</v>
      </c>
      <c r="AD139">
        <v>1</v>
      </c>
      <c r="AE139">
        <v>1</v>
      </c>
      <c r="AF139" t="s">
        <v>45</v>
      </c>
      <c r="AG139">
        <v>18.468999999999998</v>
      </c>
      <c r="AH139">
        <v>2</v>
      </c>
      <c r="AI139">
        <v>224802108</v>
      </c>
      <c r="AJ139">
        <v>115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ROW(Source!A142)</f>
        <v>142</v>
      </c>
      <c r="B140">
        <v>224802109</v>
      </c>
      <c r="C140">
        <v>224802107</v>
      </c>
      <c r="D140">
        <v>222896153</v>
      </c>
      <c r="E140">
        <v>70</v>
      </c>
      <c r="F140">
        <v>1</v>
      </c>
      <c r="G140">
        <v>1</v>
      </c>
      <c r="H140">
        <v>1</v>
      </c>
      <c r="I140" t="s">
        <v>344</v>
      </c>
      <c r="J140" t="s">
        <v>2</v>
      </c>
      <c r="K140" t="s">
        <v>345</v>
      </c>
      <c r="L140">
        <v>1191</v>
      </c>
      <c r="N140">
        <v>74472246</v>
      </c>
      <c r="O140" t="s">
        <v>343</v>
      </c>
      <c r="P140" t="s">
        <v>343</v>
      </c>
      <c r="Q140">
        <v>1</v>
      </c>
      <c r="X140">
        <v>0.08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45</v>
      </c>
      <c r="AG140">
        <v>9.1999999999999998E-2</v>
      </c>
      <c r="AH140">
        <v>2</v>
      </c>
      <c r="AI140">
        <v>224802109</v>
      </c>
      <c r="AJ140">
        <v>116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ROW(Source!A142)</f>
        <v>142</v>
      </c>
      <c r="B141">
        <v>224802110</v>
      </c>
      <c r="C141">
        <v>224802107</v>
      </c>
      <c r="D141">
        <v>223057762</v>
      </c>
      <c r="E141">
        <v>1</v>
      </c>
      <c r="F141">
        <v>1</v>
      </c>
      <c r="G141">
        <v>1</v>
      </c>
      <c r="H141">
        <v>2</v>
      </c>
      <c r="I141" t="s">
        <v>468</v>
      </c>
      <c r="J141" t="s">
        <v>469</v>
      </c>
      <c r="K141" t="s">
        <v>470</v>
      </c>
      <c r="L141">
        <v>1367</v>
      </c>
      <c r="N141">
        <v>1011</v>
      </c>
      <c r="O141" t="s">
        <v>349</v>
      </c>
      <c r="P141" t="s">
        <v>349</v>
      </c>
      <c r="Q141">
        <v>1</v>
      </c>
      <c r="X141">
        <v>0.03</v>
      </c>
      <c r="Y141">
        <v>0</v>
      </c>
      <c r="Z141">
        <v>83.43</v>
      </c>
      <c r="AA141">
        <v>13.5</v>
      </c>
      <c r="AB141">
        <v>0</v>
      </c>
      <c r="AC141">
        <v>0</v>
      </c>
      <c r="AD141">
        <v>1</v>
      </c>
      <c r="AE141">
        <v>0</v>
      </c>
      <c r="AF141" t="s">
        <v>45</v>
      </c>
      <c r="AG141">
        <v>3.4499999999999996E-2</v>
      </c>
      <c r="AH141">
        <v>2</v>
      </c>
      <c r="AI141">
        <v>224802110</v>
      </c>
      <c r="AJ141">
        <v>117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ROW(Source!A142)</f>
        <v>142</v>
      </c>
      <c r="B142">
        <v>224802111</v>
      </c>
      <c r="C142">
        <v>224802107</v>
      </c>
      <c r="D142">
        <v>223058751</v>
      </c>
      <c r="E142">
        <v>1</v>
      </c>
      <c r="F142">
        <v>1</v>
      </c>
      <c r="G142">
        <v>1</v>
      </c>
      <c r="H142">
        <v>2</v>
      </c>
      <c r="I142" t="s">
        <v>350</v>
      </c>
      <c r="J142" t="s">
        <v>351</v>
      </c>
      <c r="K142" t="s">
        <v>352</v>
      </c>
      <c r="L142">
        <v>1367</v>
      </c>
      <c r="N142">
        <v>1011</v>
      </c>
      <c r="O142" t="s">
        <v>349</v>
      </c>
      <c r="P142" t="s">
        <v>349</v>
      </c>
      <c r="Q142">
        <v>1</v>
      </c>
      <c r="X142">
        <v>0.05</v>
      </c>
      <c r="Y142">
        <v>0</v>
      </c>
      <c r="Z142">
        <v>65.709999999999994</v>
      </c>
      <c r="AA142">
        <v>11.6</v>
      </c>
      <c r="AB142">
        <v>0</v>
      </c>
      <c r="AC142">
        <v>0</v>
      </c>
      <c r="AD142">
        <v>1</v>
      </c>
      <c r="AE142">
        <v>0</v>
      </c>
      <c r="AF142" t="s">
        <v>45</v>
      </c>
      <c r="AG142">
        <v>5.7499999999999996E-2</v>
      </c>
      <c r="AH142">
        <v>2</v>
      </c>
      <c r="AI142">
        <v>224802111</v>
      </c>
      <c r="AJ142">
        <v>118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ROW(Source!A142)</f>
        <v>142</v>
      </c>
      <c r="B143">
        <v>224802112</v>
      </c>
      <c r="C143">
        <v>224802107</v>
      </c>
      <c r="D143">
        <v>222908451</v>
      </c>
      <c r="E143">
        <v>1</v>
      </c>
      <c r="F143">
        <v>1</v>
      </c>
      <c r="G143">
        <v>1</v>
      </c>
      <c r="H143">
        <v>3</v>
      </c>
      <c r="I143" t="s">
        <v>389</v>
      </c>
      <c r="J143" t="s">
        <v>390</v>
      </c>
      <c r="K143" t="s">
        <v>391</v>
      </c>
      <c r="L143">
        <v>1339</v>
      </c>
      <c r="N143">
        <v>1007</v>
      </c>
      <c r="O143" t="s">
        <v>160</v>
      </c>
      <c r="P143" t="s">
        <v>160</v>
      </c>
      <c r="Q143">
        <v>1</v>
      </c>
      <c r="X143">
        <v>0.12</v>
      </c>
      <c r="Y143">
        <v>2.44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</v>
      </c>
      <c r="AG143">
        <v>0.12</v>
      </c>
      <c r="AH143">
        <v>2</v>
      </c>
      <c r="AI143">
        <v>224802112</v>
      </c>
      <c r="AJ143">
        <v>119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ROW(Source!A142)</f>
        <v>142</v>
      </c>
      <c r="B144">
        <v>224802113</v>
      </c>
      <c r="C144">
        <v>224802107</v>
      </c>
      <c r="D144">
        <v>222910930</v>
      </c>
      <c r="E144">
        <v>1</v>
      </c>
      <c r="F144">
        <v>1</v>
      </c>
      <c r="G144">
        <v>1</v>
      </c>
      <c r="H144">
        <v>3</v>
      </c>
      <c r="I144" t="s">
        <v>197</v>
      </c>
      <c r="J144" t="s">
        <v>200</v>
      </c>
      <c r="K144" t="s">
        <v>198</v>
      </c>
      <c r="L144">
        <v>1455</v>
      </c>
      <c r="N144">
        <v>74472246</v>
      </c>
      <c r="O144" t="s">
        <v>199</v>
      </c>
      <c r="P144" t="s">
        <v>199</v>
      </c>
      <c r="Q144">
        <v>1</v>
      </c>
      <c r="X144">
        <v>0</v>
      </c>
      <c r="Y144">
        <v>6.62</v>
      </c>
      <c r="Z144">
        <v>0</v>
      </c>
      <c r="AA144">
        <v>0</v>
      </c>
      <c r="AB144">
        <v>0</v>
      </c>
      <c r="AC144">
        <v>1</v>
      </c>
      <c r="AD144">
        <v>0</v>
      </c>
      <c r="AE144">
        <v>0</v>
      </c>
      <c r="AF144" t="s">
        <v>2</v>
      </c>
      <c r="AG144">
        <v>0</v>
      </c>
      <c r="AH144">
        <v>3</v>
      </c>
      <c r="AI144">
        <v>-1</v>
      </c>
      <c r="AJ144" t="s">
        <v>2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ROW(Source!A142)</f>
        <v>142</v>
      </c>
      <c r="B145">
        <v>224802114</v>
      </c>
      <c r="C145">
        <v>224802107</v>
      </c>
      <c r="D145">
        <v>222898812</v>
      </c>
      <c r="E145">
        <v>70</v>
      </c>
      <c r="F145">
        <v>1</v>
      </c>
      <c r="G145">
        <v>1</v>
      </c>
      <c r="H145">
        <v>3</v>
      </c>
      <c r="I145" t="s">
        <v>505</v>
      </c>
      <c r="J145" t="s">
        <v>2</v>
      </c>
      <c r="K145" t="s">
        <v>506</v>
      </c>
      <c r="L145">
        <v>1339</v>
      </c>
      <c r="N145">
        <v>1007</v>
      </c>
      <c r="O145" t="s">
        <v>160</v>
      </c>
      <c r="P145" t="s">
        <v>160</v>
      </c>
      <c r="Q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2</v>
      </c>
      <c r="AG145">
        <v>0</v>
      </c>
      <c r="AH145">
        <v>3</v>
      </c>
      <c r="AI145">
        <v>-1</v>
      </c>
      <c r="AJ145" t="s">
        <v>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ROW(Source!A142)</f>
        <v>142</v>
      </c>
      <c r="B146">
        <v>224802115</v>
      </c>
      <c r="C146">
        <v>224802107</v>
      </c>
      <c r="D146">
        <v>222938762</v>
      </c>
      <c r="E146">
        <v>1</v>
      </c>
      <c r="F146">
        <v>1</v>
      </c>
      <c r="G146">
        <v>1</v>
      </c>
      <c r="H146">
        <v>3</v>
      </c>
      <c r="I146" t="s">
        <v>471</v>
      </c>
      <c r="J146" t="s">
        <v>472</v>
      </c>
      <c r="K146" t="s">
        <v>473</v>
      </c>
      <c r="L146">
        <v>1346</v>
      </c>
      <c r="N146">
        <v>1009</v>
      </c>
      <c r="O146" t="s">
        <v>34</v>
      </c>
      <c r="P146" t="s">
        <v>34</v>
      </c>
      <c r="Q146">
        <v>1</v>
      </c>
      <c r="X146">
        <v>409</v>
      </c>
      <c r="Y146">
        <v>6.2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2</v>
      </c>
      <c r="AG146">
        <v>409</v>
      </c>
      <c r="AH146">
        <v>2</v>
      </c>
      <c r="AI146">
        <v>224802115</v>
      </c>
      <c r="AJ146">
        <v>120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ROW(Source!A143)</f>
        <v>143</v>
      </c>
      <c r="B147">
        <v>224802108</v>
      </c>
      <c r="C147">
        <v>224802107</v>
      </c>
      <c r="D147">
        <v>222895949</v>
      </c>
      <c r="E147">
        <v>70</v>
      </c>
      <c r="F147">
        <v>1</v>
      </c>
      <c r="G147">
        <v>1</v>
      </c>
      <c r="H147">
        <v>1</v>
      </c>
      <c r="I147" t="s">
        <v>466</v>
      </c>
      <c r="J147" t="s">
        <v>2</v>
      </c>
      <c r="K147" t="s">
        <v>467</v>
      </c>
      <c r="L147">
        <v>1191</v>
      </c>
      <c r="N147">
        <v>74472246</v>
      </c>
      <c r="O147" t="s">
        <v>343</v>
      </c>
      <c r="P147" t="s">
        <v>343</v>
      </c>
      <c r="Q147">
        <v>1</v>
      </c>
      <c r="X147">
        <v>16.059999999999999</v>
      </c>
      <c r="Y147">
        <v>0</v>
      </c>
      <c r="Z147">
        <v>0</v>
      </c>
      <c r="AA147">
        <v>0</v>
      </c>
      <c r="AB147">
        <v>8.24</v>
      </c>
      <c r="AC147">
        <v>0</v>
      </c>
      <c r="AD147">
        <v>1</v>
      </c>
      <c r="AE147">
        <v>1</v>
      </c>
      <c r="AF147" t="s">
        <v>45</v>
      </c>
      <c r="AG147">
        <v>18.468999999999998</v>
      </c>
      <c r="AH147">
        <v>2</v>
      </c>
      <c r="AI147">
        <v>224802108</v>
      </c>
      <c r="AJ147">
        <v>121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ROW(Source!A143)</f>
        <v>143</v>
      </c>
      <c r="B148">
        <v>224802109</v>
      </c>
      <c r="C148">
        <v>224802107</v>
      </c>
      <c r="D148">
        <v>222896153</v>
      </c>
      <c r="E148">
        <v>70</v>
      </c>
      <c r="F148">
        <v>1</v>
      </c>
      <c r="G148">
        <v>1</v>
      </c>
      <c r="H148">
        <v>1</v>
      </c>
      <c r="I148" t="s">
        <v>344</v>
      </c>
      <c r="J148" t="s">
        <v>2</v>
      </c>
      <c r="K148" t="s">
        <v>345</v>
      </c>
      <c r="L148">
        <v>1191</v>
      </c>
      <c r="N148">
        <v>74472246</v>
      </c>
      <c r="O148" t="s">
        <v>343</v>
      </c>
      <c r="P148" t="s">
        <v>343</v>
      </c>
      <c r="Q148">
        <v>1</v>
      </c>
      <c r="X148">
        <v>0.08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 t="s">
        <v>45</v>
      </c>
      <c r="AG148">
        <v>9.1999999999999998E-2</v>
      </c>
      <c r="AH148">
        <v>2</v>
      </c>
      <c r="AI148">
        <v>224802109</v>
      </c>
      <c r="AJ148">
        <v>122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ROW(Source!A143)</f>
        <v>143</v>
      </c>
      <c r="B149">
        <v>224802110</v>
      </c>
      <c r="C149">
        <v>224802107</v>
      </c>
      <c r="D149">
        <v>223057762</v>
      </c>
      <c r="E149">
        <v>1</v>
      </c>
      <c r="F149">
        <v>1</v>
      </c>
      <c r="G149">
        <v>1</v>
      </c>
      <c r="H149">
        <v>2</v>
      </c>
      <c r="I149" t="s">
        <v>468</v>
      </c>
      <c r="J149" t="s">
        <v>469</v>
      </c>
      <c r="K149" t="s">
        <v>470</v>
      </c>
      <c r="L149">
        <v>1367</v>
      </c>
      <c r="N149">
        <v>1011</v>
      </c>
      <c r="O149" t="s">
        <v>349</v>
      </c>
      <c r="P149" t="s">
        <v>349</v>
      </c>
      <c r="Q149">
        <v>1</v>
      </c>
      <c r="X149">
        <v>0.03</v>
      </c>
      <c r="Y149">
        <v>0</v>
      </c>
      <c r="Z149">
        <v>83.43</v>
      </c>
      <c r="AA149">
        <v>13.5</v>
      </c>
      <c r="AB149">
        <v>0</v>
      </c>
      <c r="AC149">
        <v>0</v>
      </c>
      <c r="AD149">
        <v>1</v>
      </c>
      <c r="AE149">
        <v>0</v>
      </c>
      <c r="AF149" t="s">
        <v>45</v>
      </c>
      <c r="AG149">
        <v>3.4499999999999996E-2</v>
      </c>
      <c r="AH149">
        <v>2</v>
      </c>
      <c r="AI149">
        <v>224802110</v>
      </c>
      <c r="AJ149">
        <v>123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ROW(Source!A143)</f>
        <v>143</v>
      </c>
      <c r="B150">
        <v>224802111</v>
      </c>
      <c r="C150">
        <v>224802107</v>
      </c>
      <c r="D150">
        <v>223058751</v>
      </c>
      <c r="E150">
        <v>1</v>
      </c>
      <c r="F150">
        <v>1</v>
      </c>
      <c r="G150">
        <v>1</v>
      </c>
      <c r="H150">
        <v>2</v>
      </c>
      <c r="I150" t="s">
        <v>350</v>
      </c>
      <c r="J150" t="s">
        <v>351</v>
      </c>
      <c r="K150" t="s">
        <v>352</v>
      </c>
      <c r="L150">
        <v>1367</v>
      </c>
      <c r="N150">
        <v>1011</v>
      </c>
      <c r="O150" t="s">
        <v>349</v>
      </c>
      <c r="P150" t="s">
        <v>349</v>
      </c>
      <c r="Q150">
        <v>1</v>
      </c>
      <c r="X150">
        <v>0.05</v>
      </c>
      <c r="Y150">
        <v>0</v>
      </c>
      <c r="Z150">
        <v>65.709999999999994</v>
      </c>
      <c r="AA150">
        <v>11.6</v>
      </c>
      <c r="AB150">
        <v>0</v>
      </c>
      <c r="AC150">
        <v>0</v>
      </c>
      <c r="AD150">
        <v>1</v>
      </c>
      <c r="AE150">
        <v>0</v>
      </c>
      <c r="AF150" t="s">
        <v>45</v>
      </c>
      <c r="AG150">
        <v>5.7499999999999996E-2</v>
      </c>
      <c r="AH150">
        <v>2</v>
      </c>
      <c r="AI150">
        <v>224802111</v>
      </c>
      <c r="AJ150">
        <v>124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ROW(Source!A143)</f>
        <v>143</v>
      </c>
      <c r="B151">
        <v>224802112</v>
      </c>
      <c r="C151">
        <v>224802107</v>
      </c>
      <c r="D151">
        <v>222908451</v>
      </c>
      <c r="E151">
        <v>1</v>
      </c>
      <c r="F151">
        <v>1</v>
      </c>
      <c r="G151">
        <v>1</v>
      </c>
      <c r="H151">
        <v>3</v>
      </c>
      <c r="I151" t="s">
        <v>389</v>
      </c>
      <c r="J151" t="s">
        <v>390</v>
      </c>
      <c r="K151" t="s">
        <v>391</v>
      </c>
      <c r="L151">
        <v>1339</v>
      </c>
      <c r="N151">
        <v>1007</v>
      </c>
      <c r="O151" t="s">
        <v>160</v>
      </c>
      <c r="P151" t="s">
        <v>160</v>
      </c>
      <c r="Q151">
        <v>1</v>
      </c>
      <c r="X151">
        <v>0.12</v>
      </c>
      <c r="Y151">
        <v>2.44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</v>
      </c>
      <c r="AG151">
        <v>0.12</v>
      </c>
      <c r="AH151">
        <v>2</v>
      </c>
      <c r="AI151">
        <v>224802112</v>
      </c>
      <c r="AJ151">
        <v>125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ROW(Source!A143)</f>
        <v>143</v>
      </c>
      <c r="B152">
        <v>224802113</v>
      </c>
      <c r="C152">
        <v>224802107</v>
      </c>
      <c r="D152">
        <v>222910930</v>
      </c>
      <c r="E152">
        <v>1</v>
      </c>
      <c r="F152">
        <v>1</v>
      </c>
      <c r="G152">
        <v>1</v>
      </c>
      <c r="H152">
        <v>3</v>
      </c>
      <c r="I152" t="s">
        <v>197</v>
      </c>
      <c r="J152" t="s">
        <v>200</v>
      </c>
      <c r="K152" t="s">
        <v>198</v>
      </c>
      <c r="L152">
        <v>1455</v>
      </c>
      <c r="N152">
        <v>74472246</v>
      </c>
      <c r="O152" t="s">
        <v>199</v>
      </c>
      <c r="P152" t="s">
        <v>199</v>
      </c>
      <c r="Q152">
        <v>1</v>
      </c>
      <c r="X152">
        <v>0</v>
      </c>
      <c r="Y152">
        <v>6.62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 t="s">
        <v>2</v>
      </c>
      <c r="AG152">
        <v>0</v>
      </c>
      <c r="AH152">
        <v>3</v>
      </c>
      <c r="AI152">
        <v>-1</v>
      </c>
      <c r="AJ152" t="s">
        <v>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ROW(Source!A143)</f>
        <v>143</v>
      </c>
      <c r="B153">
        <v>224802114</v>
      </c>
      <c r="C153">
        <v>224802107</v>
      </c>
      <c r="D153">
        <v>222898812</v>
      </c>
      <c r="E153">
        <v>70</v>
      </c>
      <c r="F153">
        <v>1</v>
      </c>
      <c r="G153">
        <v>1</v>
      </c>
      <c r="H153">
        <v>3</v>
      </c>
      <c r="I153" t="s">
        <v>505</v>
      </c>
      <c r="J153" t="s">
        <v>2</v>
      </c>
      <c r="K153" t="s">
        <v>506</v>
      </c>
      <c r="L153">
        <v>1339</v>
      </c>
      <c r="N153">
        <v>1007</v>
      </c>
      <c r="O153" t="s">
        <v>160</v>
      </c>
      <c r="P153" t="s">
        <v>160</v>
      </c>
      <c r="Q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2</v>
      </c>
      <c r="AG153">
        <v>0</v>
      </c>
      <c r="AH153">
        <v>3</v>
      </c>
      <c r="AI153">
        <v>-1</v>
      </c>
      <c r="AJ153" t="s">
        <v>2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ROW(Source!A143)</f>
        <v>143</v>
      </c>
      <c r="B154">
        <v>224802115</v>
      </c>
      <c r="C154">
        <v>224802107</v>
      </c>
      <c r="D154">
        <v>222938762</v>
      </c>
      <c r="E154">
        <v>1</v>
      </c>
      <c r="F154">
        <v>1</v>
      </c>
      <c r="G154">
        <v>1</v>
      </c>
      <c r="H154">
        <v>3</v>
      </c>
      <c r="I154" t="s">
        <v>471</v>
      </c>
      <c r="J154" t="s">
        <v>472</v>
      </c>
      <c r="K154" t="s">
        <v>473</v>
      </c>
      <c r="L154">
        <v>1346</v>
      </c>
      <c r="N154">
        <v>1009</v>
      </c>
      <c r="O154" t="s">
        <v>34</v>
      </c>
      <c r="P154" t="s">
        <v>34</v>
      </c>
      <c r="Q154">
        <v>1</v>
      </c>
      <c r="X154">
        <v>409</v>
      </c>
      <c r="Y154">
        <v>6.2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</v>
      </c>
      <c r="AG154">
        <v>409</v>
      </c>
      <c r="AH154">
        <v>2</v>
      </c>
      <c r="AI154">
        <v>224802115</v>
      </c>
      <c r="AJ154">
        <v>126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ROW(Source!A148)</f>
        <v>148</v>
      </c>
      <c r="B155">
        <v>224802127</v>
      </c>
      <c r="C155">
        <v>224802120</v>
      </c>
      <c r="D155">
        <v>178400107</v>
      </c>
      <c r="E155">
        <v>70</v>
      </c>
      <c r="F155">
        <v>1</v>
      </c>
      <c r="G155">
        <v>1</v>
      </c>
      <c r="H155">
        <v>1</v>
      </c>
      <c r="I155" t="s">
        <v>381</v>
      </c>
      <c r="J155" t="s">
        <v>2</v>
      </c>
      <c r="K155" t="s">
        <v>382</v>
      </c>
      <c r="L155">
        <v>1191</v>
      </c>
      <c r="N155">
        <v>74472246</v>
      </c>
      <c r="O155" t="s">
        <v>343</v>
      </c>
      <c r="P155" t="s">
        <v>343</v>
      </c>
      <c r="Q155">
        <v>1</v>
      </c>
      <c r="X155">
        <v>22.3</v>
      </c>
      <c r="Y155">
        <v>0</v>
      </c>
      <c r="Z155">
        <v>0</v>
      </c>
      <c r="AA155">
        <v>0</v>
      </c>
      <c r="AB155">
        <v>9.18</v>
      </c>
      <c r="AC155">
        <v>0</v>
      </c>
      <c r="AD155">
        <v>1</v>
      </c>
      <c r="AE155">
        <v>1</v>
      </c>
      <c r="AF155" t="s">
        <v>45</v>
      </c>
      <c r="AG155">
        <v>25.645</v>
      </c>
      <c r="AH155">
        <v>2</v>
      </c>
      <c r="AI155">
        <v>224802121</v>
      </c>
      <c r="AJ155">
        <v>127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ROW(Source!A148)</f>
        <v>148</v>
      </c>
      <c r="B156">
        <v>224802128</v>
      </c>
      <c r="C156">
        <v>224802120</v>
      </c>
      <c r="D156">
        <v>178392216</v>
      </c>
      <c r="E156">
        <v>70</v>
      </c>
      <c r="F156">
        <v>1</v>
      </c>
      <c r="G156">
        <v>1</v>
      </c>
      <c r="H156">
        <v>1</v>
      </c>
      <c r="I156" t="s">
        <v>344</v>
      </c>
      <c r="J156" t="s">
        <v>2</v>
      </c>
      <c r="K156" t="s">
        <v>345</v>
      </c>
      <c r="L156">
        <v>1191</v>
      </c>
      <c r="N156">
        <v>74472246</v>
      </c>
      <c r="O156" t="s">
        <v>343</v>
      </c>
      <c r="P156" t="s">
        <v>343</v>
      </c>
      <c r="Q156">
        <v>1</v>
      </c>
      <c r="X156">
        <v>0.21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2</v>
      </c>
      <c r="AF156" t="s">
        <v>45</v>
      </c>
      <c r="AG156">
        <v>0.24149999999999996</v>
      </c>
      <c r="AH156">
        <v>2</v>
      </c>
      <c r="AI156">
        <v>224802122</v>
      </c>
      <c r="AJ156">
        <v>128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ROW(Source!A148)</f>
        <v>148</v>
      </c>
      <c r="B157">
        <v>224802129</v>
      </c>
      <c r="C157">
        <v>224802120</v>
      </c>
      <c r="D157">
        <v>223057975</v>
      </c>
      <c r="E157">
        <v>1</v>
      </c>
      <c r="F157">
        <v>1</v>
      </c>
      <c r="G157">
        <v>1</v>
      </c>
      <c r="H157">
        <v>2</v>
      </c>
      <c r="I157" t="s">
        <v>383</v>
      </c>
      <c r="J157" t="s">
        <v>384</v>
      </c>
      <c r="K157" t="s">
        <v>385</v>
      </c>
      <c r="L157">
        <v>1367</v>
      </c>
      <c r="N157">
        <v>1011</v>
      </c>
      <c r="O157" t="s">
        <v>349</v>
      </c>
      <c r="P157" t="s">
        <v>349</v>
      </c>
      <c r="Q157">
        <v>1</v>
      </c>
      <c r="X157">
        <v>0.08</v>
      </c>
      <c r="Y157">
        <v>0</v>
      </c>
      <c r="Z157">
        <v>89.99</v>
      </c>
      <c r="AA157">
        <v>10.06</v>
      </c>
      <c r="AB157">
        <v>0</v>
      </c>
      <c r="AC157">
        <v>0</v>
      </c>
      <c r="AD157">
        <v>1</v>
      </c>
      <c r="AE157">
        <v>0</v>
      </c>
      <c r="AF157" t="s">
        <v>45</v>
      </c>
      <c r="AG157">
        <v>9.1999999999999998E-2</v>
      </c>
      <c r="AH157">
        <v>2</v>
      </c>
      <c r="AI157">
        <v>224802123</v>
      </c>
      <c r="AJ157">
        <v>129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ROW(Source!A148)</f>
        <v>148</v>
      </c>
      <c r="B158">
        <v>224802130</v>
      </c>
      <c r="C158">
        <v>224802120</v>
      </c>
      <c r="D158">
        <v>223058015</v>
      </c>
      <c r="E158">
        <v>1</v>
      </c>
      <c r="F158">
        <v>1</v>
      </c>
      <c r="G158">
        <v>1</v>
      </c>
      <c r="H158">
        <v>2</v>
      </c>
      <c r="I158" t="s">
        <v>346</v>
      </c>
      <c r="J158" t="s">
        <v>347</v>
      </c>
      <c r="K158" t="s">
        <v>348</v>
      </c>
      <c r="L158">
        <v>1367</v>
      </c>
      <c r="N158">
        <v>1011</v>
      </c>
      <c r="O158" t="s">
        <v>349</v>
      </c>
      <c r="P158" t="s">
        <v>349</v>
      </c>
      <c r="Q158">
        <v>1</v>
      </c>
      <c r="X158">
        <v>0.13</v>
      </c>
      <c r="Y158">
        <v>0</v>
      </c>
      <c r="Z158">
        <v>31.26</v>
      </c>
      <c r="AA158">
        <v>13.5</v>
      </c>
      <c r="AB158">
        <v>0</v>
      </c>
      <c r="AC158">
        <v>0</v>
      </c>
      <c r="AD158">
        <v>1</v>
      </c>
      <c r="AE158">
        <v>0</v>
      </c>
      <c r="AF158" t="s">
        <v>45</v>
      </c>
      <c r="AG158">
        <v>0.14949999999999999</v>
      </c>
      <c r="AH158">
        <v>2</v>
      </c>
      <c r="AI158">
        <v>224802124</v>
      </c>
      <c r="AJ158">
        <v>130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ROW(Source!A148)</f>
        <v>148</v>
      </c>
      <c r="B159">
        <v>224802131</v>
      </c>
      <c r="C159">
        <v>224802120</v>
      </c>
      <c r="D159">
        <v>222927871</v>
      </c>
      <c r="E159">
        <v>1</v>
      </c>
      <c r="F159">
        <v>1</v>
      </c>
      <c r="G159">
        <v>1</v>
      </c>
      <c r="H159">
        <v>3</v>
      </c>
      <c r="I159" t="s">
        <v>474</v>
      </c>
      <c r="J159" t="s">
        <v>475</v>
      </c>
      <c r="K159" t="s">
        <v>476</v>
      </c>
      <c r="L159">
        <v>1348</v>
      </c>
      <c r="N159">
        <v>1009</v>
      </c>
      <c r="O159" t="s">
        <v>53</v>
      </c>
      <c r="P159" t="s">
        <v>53</v>
      </c>
      <c r="Q159">
        <v>1000</v>
      </c>
      <c r="X159">
        <v>1.2999999999999999E-3</v>
      </c>
      <c r="Y159">
        <v>6500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2</v>
      </c>
      <c r="AG159">
        <v>1.2999999999999999E-3</v>
      </c>
      <c r="AH159">
        <v>2</v>
      </c>
      <c r="AI159">
        <v>224802125</v>
      </c>
      <c r="AJ159">
        <v>131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ROW(Source!A148)</f>
        <v>148</v>
      </c>
      <c r="B160">
        <v>224802132</v>
      </c>
      <c r="C160">
        <v>224802120</v>
      </c>
      <c r="D160">
        <v>222927895</v>
      </c>
      <c r="E160">
        <v>1</v>
      </c>
      <c r="F160">
        <v>1</v>
      </c>
      <c r="G160">
        <v>1</v>
      </c>
      <c r="H160">
        <v>3</v>
      </c>
      <c r="I160" t="s">
        <v>477</v>
      </c>
      <c r="J160" t="s">
        <v>478</v>
      </c>
      <c r="K160" t="s">
        <v>479</v>
      </c>
      <c r="L160">
        <v>1348</v>
      </c>
      <c r="N160">
        <v>1009</v>
      </c>
      <c r="O160" t="s">
        <v>53</v>
      </c>
      <c r="P160" t="s">
        <v>53</v>
      </c>
      <c r="Q160">
        <v>1000</v>
      </c>
      <c r="X160">
        <v>0.36</v>
      </c>
      <c r="Y160">
        <v>4455.2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2</v>
      </c>
      <c r="AG160">
        <v>0.36</v>
      </c>
      <c r="AH160">
        <v>2</v>
      </c>
      <c r="AI160">
        <v>224802126</v>
      </c>
      <c r="AJ160">
        <v>132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ROW(Source!A149)</f>
        <v>149</v>
      </c>
      <c r="B161">
        <v>224802127</v>
      </c>
      <c r="C161">
        <v>224802120</v>
      </c>
      <c r="D161">
        <v>178400107</v>
      </c>
      <c r="E161">
        <v>70</v>
      </c>
      <c r="F161">
        <v>1</v>
      </c>
      <c r="G161">
        <v>1</v>
      </c>
      <c r="H161">
        <v>1</v>
      </c>
      <c r="I161" t="s">
        <v>381</v>
      </c>
      <c r="J161" t="s">
        <v>2</v>
      </c>
      <c r="K161" t="s">
        <v>382</v>
      </c>
      <c r="L161">
        <v>1191</v>
      </c>
      <c r="N161">
        <v>74472246</v>
      </c>
      <c r="O161" t="s">
        <v>343</v>
      </c>
      <c r="P161" t="s">
        <v>343</v>
      </c>
      <c r="Q161">
        <v>1</v>
      </c>
      <c r="X161">
        <v>22.3</v>
      </c>
      <c r="Y161">
        <v>0</v>
      </c>
      <c r="Z161">
        <v>0</v>
      </c>
      <c r="AA161">
        <v>0</v>
      </c>
      <c r="AB161">
        <v>9.18</v>
      </c>
      <c r="AC161">
        <v>0</v>
      </c>
      <c r="AD161">
        <v>1</v>
      </c>
      <c r="AE161">
        <v>1</v>
      </c>
      <c r="AF161" t="s">
        <v>45</v>
      </c>
      <c r="AG161">
        <v>25.645</v>
      </c>
      <c r="AH161">
        <v>2</v>
      </c>
      <c r="AI161">
        <v>224802121</v>
      </c>
      <c r="AJ161">
        <v>133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ROW(Source!A149)</f>
        <v>149</v>
      </c>
      <c r="B162">
        <v>224802128</v>
      </c>
      <c r="C162">
        <v>224802120</v>
      </c>
      <c r="D162">
        <v>178392216</v>
      </c>
      <c r="E162">
        <v>70</v>
      </c>
      <c r="F162">
        <v>1</v>
      </c>
      <c r="G162">
        <v>1</v>
      </c>
      <c r="H162">
        <v>1</v>
      </c>
      <c r="I162" t="s">
        <v>344</v>
      </c>
      <c r="J162" t="s">
        <v>2</v>
      </c>
      <c r="K162" t="s">
        <v>345</v>
      </c>
      <c r="L162">
        <v>1191</v>
      </c>
      <c r="N162">
        <v>74472246</v>
      </c>
      <c r="O162" t="s">
        <v>343</v>
      </c>
      <c r="P162" t="s">
        <v>343</v>
      </c>
      <c r="Q162">
        <v>1</v>
      </c>
      <c r="X162">
        <v>0.21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45</v>
      </c>
      <c r="AG162">
        <v>0.24149999999999996</v>
      </c>
      <c r="AH162">
        <v>2</v>
      </c>
      <c r="AI162">
        <v>224802122</v>
      </c>
      <c r="AJ162">
        <v>134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ROW(Source!A149)</f>
        <v>149</v>
      </c>
      <c r="B163">
        <v>224802129</v>
      </c>
      <c r="C163">
        <v>224802120</v>
      </c>
      <c r="D163">
        <v>223057975</v>
      </c>
      <c r="E163">
        <v>1</v>
      </c>
      <c r="F163">
        <v>1</v>
      </c>
      <c r="G163">
        <v>1</v>
      </c>
      <c r="H163">
        <v>2</v>
      </c>
      <c r="I163" t="s">
        <v>383</v>
      </c>
      <c r="J163" t="s">
        <v>384</v>
      </c>
      <c r="K163" t="s">
        <v>385</v>
      </c>
      <c r="L163">
        <v>1367</v>
      </c>
      <c r="N163">
        <v>1011</v>
      </c>
      <c r="O163" t="s">
        <v>349</v>
      </c>
      <c r="P163" t="s">
        <v>349</v>
      </c>
      <c r="Q163">
        <v>1</v>
      </c>
      <c r="X163">
        <v>0.08</v>
      </c>
      <c r="Y163">
        <v>0</v>
      </c>
      <c r="Z163">
        <v>89.99</v>
      </c>
      <c r="AA163">
        <v>10.06</v>
      </c>
      <c r="AB163">
        <v>0</v>
      </c>
      <c r="AC163">
        <v>0</v>
      </c>
      <c r="AD163">
        <v>1</v>
      </c>
      <c r="AE163">
        <v>0</v>
      </c>
      <c r="AF163" t="s">
        <v>45</v>
      </c>
      <c r="AG163">
        <v>9.1999999999999998E-2</v>
      </c>
      <c r="AH163">
        <v>2</v>
      </c>
      <c r="AI163">
        <v>224802123</v>
      </c>
      <c r="AJ163">
        <v>135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ROW(Source!A149)</f>
        <v>149</v>
      </c>
      <c r="B164">
        <v>224802130</v>
      </c>
      <c r="C164">
        <v>224802120</v>
      </c>
      <c r="D164">
        <v>223058015</v>
      </c>
      <c r="E164">
        <v>1</v>
      </c>
      <c r="F164">
        <v>1</v>
      </c>
      <c r="G164">
        <v>1</v>
      </c>
      <c r="H164">
        <v>2</v>
      </c>
      <c r="I164" t="s">
        <v>346</v>
      </c>
      <c r="J164" t="s">
        <v>347</v>
      </c>
      <c r="K164" t="s">
        <v>348</v>
      </c>
      <c r="L164">
        <v>1367</v>
      </c>
      <c r="N164">
        <v>1011</v>
      </c>
      <c r="O164" t="s">
        <v>349</v>
      </c>
      <c r="P164" t="s">
        <v>349</v>
      </c>
      <c r="Q164">
        <v>1</v>
      </c>
      <c r="X164">
        <v>0.13</v>
      </c>
      <c r="Y164">
        <v>0</v>
      </c>
      <c r="Z164">
        <v>31.26</v>
      </c>
      <c r="AA164">
        <v>13.5</v>
      </c>
      <c r="AB164">
        <v>0</v>
      </c>
      <c r="AC164">
        <v>0</v>
      </c>
      <c r="AD164">
        <v>1</v>
      </c>
      <c r="AE164">
        <v>0</v>
      </c>
      <c r="AF164" t="s">
        <v>45</v>
      </c>
      <c r="AG164">
        <v>0.14949999999999999</v>
      </c>
      <c r="AH164">
        <v>2</v>
      </c>
      <c r="AI164">
        <v>224802124</v>
      </c>
      <c r="AJ164">
        <v>136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ROW(Source!A149)</f>
        <v>149</v>
      </c>
      <c r="B165">
        <v>224802131</v>
      </c>
      <c r="C165">
        <v>224802120</v>
      </c>
      <c r="D165">
        <v>222927871</v>
      </c>
      <c r="E165">
        <v>1</v>
      </c>
      <c r="F165">
        <v>1</v>
      </c>
      <c r="G165">
        <v>1</v>
      </c>
      <c r="H165">
        <v>3</v>
      </c>
      <c r="I165" t="s">
        <v>474</v>
      </c>
      <c r="J165" t="s">
        <v>475</v>
      </c>
      <c r="K165" t="s">
        <v>476</v>
      </c>
      <c r="L165">
        <v>1348</v>
      </c>
      <c r="N165">
        <v>1009</v>
      </c>
      <c r="O165" t="s">
        <v>53</v>
      </c>
      <c r="P165" t="s">
        <v>53</v>
      </c>
      <c r="Q165">
        <v>1000</v>
      </c>
      <c r="X165">
        <v>1.2999999999999999E-3</v>
      </c>
      <c r="Y165">
        <v>6500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2</v>
      </c>
      <c r="AG165">
        <v>1.2999999999999999E-3</v>
      </c>
      <c r="AH165">
        <v>2</v>
      </c>
      <c r="AI165">
        <v>224802125</v>
      </c>
      <c r="AJ165">
        <v>137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ROW(Source!A149)</f>
        <v>149</v>
      </c>
      <c r="B166">
        <v>224802132</v>
      </c>
      <c r="C166">
        <v>224802120</v>
      </c>
      <c r="D166">
        <v>222927895</v>
      </c>
      <c r="E166">
        <v>1</v>
      </c>
      <c r="F166">
        <v>1</v>
      </c>
      <c r="G166">
        <v>1</v>
      </c>
      <c r="H166">
        <v>3</v>
      </c>
      <c r="I166" t="s">
        <v>477</v>
      </c>
      <c r="J166" t="s">
        <v>478</v>
      </c>
      <c r="K166" t="s">
        <v>479</v>
      </c>
      <c r="L166">
        <v>1348</v>
      </c>
      <c r="N166">
        <v>1009</v>
      </c>
      <c r="O166" t="s">
        <v>53</v>
      </c>
      <c r="P166" t="s">
        <v>53</v>
      </c>
      <c r="Q166">
        <v>1000</v>
      </c>
      <c r="X166">
        <v>0.36</v>
      </c>
      <c r="Y166">
        <v>4455.2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2</v>
      </c>
      <c r="AG166">
        <v>0.36</v>
      </c>
      <c r="AH166">
        <v>2</v>
      </c>
      <c r="AI166">
        <v>224802126</v>
      </c>
      <c r="AJ166">
        <v>138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ROW(Source!A150)</f>
        <v>150</v>
      </c>
      <c r="B167">
        <v>224802088</v>
      </c>
      <c r="C167">
        <v>224802087</v>
      </c>
      <c r="D167">
        <v>222895985</v>
      </c>
      <c r="E167">
        <v>70</v>
      </c>
      <c r="F167">
        <v>1</v>
      </c>
      <c r="G167">
        <v>1</v>
      </c>
      <c r="H167">
        <v>1</v>
      </c>
      <c r="I167" t="s">
        <v>381</v>
      </c>
      <c r="J167" t="s">
        <v>2</v>
      </c>
      <c r="K167" t="s">
        <v>382</v>
      </c>
      <c r="L167">
        <v>1191</v>
      </c>
      <c r="N167">
        <v>74472246</v>
      </c>
      <c r="O167" t="s">
        <v>343</v>
      </c>
      <c r="P167" t="s">
        <v>343</v>
      </c>
      <c r="Q167">
        <v>1</v>
      </c>
      <c r="X167">
        <v>115</v>
      </c>
      <c r="Y167">
        <v>0</v>
      </c>
      <c r="Z167">
        <v>0</v>
      </c>
      <c r="AA167">
        <v>0</v>
      </c>
      <c r="AB167">
        <v>9.18</v>
      </c>
      <c r="AC167">
        <v>0</v>
      </c>
      <c r="AD167">
        <v>1</v>
      </c>
      <c r="AE167">
        <v>1</v>
      </c>
      <c r="AF167" t="s">
        <v>24</v>
      </c>
      <c r="AG167">
        <v>264.5</v>
      </c>
      <c r="AH167">
        <v>2</v>
      </c>
      <c r="AI167">
        <v>224802088</v>
      </c>
      <c r="AJ167">
        <v>139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ROW(Source!A150)</f>
        <v>150</v>
      </c>
      <c r="B168">
        <v>224802089</v>
      </c>
      <c r="C168">
        <v>224802087</v>
      </c>
      <c r="D168">
        <v>222896153</v>
      </c>
      <c r="E168">
        <v>70</v>
      </c>
      <c r="F168">
        <v>1</v>
      </c>
      <c r="G168">
        <v>1</v>
      </c>
      <c r="H168">
        <v>1</v>
      </c>
      <c r="I168" t="s">
        <v>344</v>
      </c>
      <c r="J168" t="s">
        <v>2</v>
      </c>
      <c r="K168" t="s">
        <v>345</v>
      </c>
      <c r="L168">
        <v>1191</v>
      </c>
      <c r="N168">
        <v>74472246</v>
      </c>
      <c r="O168" t="s">
        <v>343</v>
      </c>
      <c r="P168" t="s">
        <v>343</v>
      </c>
      <c r="Q168">
        <v>1</v>
      </c>
      <c r="X168">
        <v>1.44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24</v>
      </c>
      <c r="AG168">
        <v>3.3119999999999998</v>
      </c>
      <c r="AH168">
        <v>2</v>
      </c>
      <c r="AI168">
        <v>224802089</v>
      </c>
      <c r="AJ168">
        <v>140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ROW(Source!A150)</f>
        <v>150</v>
      </c>
      <c r="B169">
        <v>224802090</v>
      </c>
      <c r="C169">
        <v>224802087</v>
      </c>
      <c r="D169">
        <v>223057975</v>
      </c>
      <c r="E169">
        <v>1</v>
      </c>
      <c r="F169">
        <v>1</v>
      </c>
      <c r="G169">
        <v>1</v>
      </c>
      <c r="H169">
        <v>2</v>
      </c>
      <c r="I169" t="s">
        <v>383</v>
      </c>
      <c r="J169" t="s">
        <v>384</v>
      </c>
      <c r="K169" t="s">
        <v>385</v>
      </c>
      <c r="L169">
        <v>1367</v>
      </c>
      <c r="N169">
        <v>1011</v>
      </c>
      <c r="O169" t="s">
        <v>349</v>
      </c>
      <c r="P169" t="s">
        <v>349</v>
      </c>
      <c r="Q169">
        <v>1</v>
      </c>
      <c r="X169">
        <v>0.14000000000000001</v>
      </c>
      <c r="Y169">
        <v>0</v>
      </c>
      <c r="Z169">
        <v>89.99</v>
      </c>
      <c r="AA169">
        <v>10.06</v>
      </c>
      <c r="AB169">
        <v>0</v>
      </c>
      <c r="AC169">
        <v>0</v>
      </c>
      <c r="AD169">
        <v>1</v>
      </c>
      <c r="AE169">
        <v>0</v>
      </c>
      <c r="AF169" t="s">
        <v>24</v>
      </c>
      <c r="AG169">
        <v>0.32200000000000001</v>
      </c>
      <c r="AH169">
        <v>2</v>
      </c>
      <c r="AI169">
        <v>224802090</v>
      </c>
      <c r="AJ169">
        <v>141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ROW(Source!A150)</f>
        <v>150</v>
      </c>
      <c r="B170">
        <v>224802091</v>
      </c>
      <c r="C170">
        <v>224802087</v>
      </c>
      <c r="D170">
        <v>223058015</v>
      </c>
      <c r="E170">
        <v>1</v>
      </c>
      <c r="F170">
        <v>1</v>
      </c>
      <c r="G170">
        <v>1</v>
      </c>
      <c r="H170">
        <v>2</v>
      </c>
      <c r="I170" t="s">
        <v>346</v>
      </c>
      <c r="J170" t="s">
        <v>347</v>
      </c>
      <c r="K170" t="s">
        <v>348</v>
      </c>
      <c r="L170">
        <v>1367</v>
      </c>
      <c r="N170">
        <v>1011</v>
      </c>
      <c r="O170" t="s">
        <v>349</v>
      </c>
      <c r="P170" t="s">
        <v>349</v>
      </c>
      <c r="Q170">
        <v>1</v>
      </c>
      <c r="X170">
        <v>1.3</v>
      </c>
      <c r="Y170">
        <v>0</v>
      </c>
      <c r="Z170">
        <v>31.26</v>
      </c>
      <c r="AA170">
        <v>13.5</v>
      </c>
      <c r="AB170">
        <v>0</v>
      </c>
      <c r="AC170">
        <v>0</v>
      </c>
      <c r="AD170">
        <v>1</v>
      </c>
      <c r="AE170">
        <v>0</v>
      </c>
      <c r="AF170" t="s">
        <v>24</v>
      </c>
      <c r="AG170">
        <v>2.9899999999999998</v>
      </c>
      <c r="AH170">
        <v>2</v>
      </c>
      <c r="AI170">
        <v>224802091</v>
      </c>
      <c r="AJ170">
        <v>142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ROW(Source!A150)</f>
        <v>150</v>
      </c>
      <c r="B171">
        <v>224802092</v>
      </c>
      <c r="C171">
        <v>224802087</v>
      </c>
      <c r="D171">
        <v>222908451</v>
      </c>
      <c r="E171">
        <v>1</v>
      </c>
      <c r="F171">
        <v>1</v>
      </c>
      <c r="G171">
        <v>1</v>
      </c>
      <c r="H171">
        <v>3</v>
      </c>
      <c r="I171" t="s">
        <v>389</v>
      </c>
      <c r="J171" t="s">
        <v>390</v>
      </c>
      <c r="K171" t="s">
        <v>391</v>
      </c>
      <c r="L171">
        <v>1339</v>
      </c>
      <c r="N171">
        <v>1007</v>
      </c>
      <c r="O171" t="s">
        <v>160</v>
      </c>
      <c r="P171" t="s">
        <v>160</v>
      </c>
      <c r="Q171">
        <v>1</v>
      </c>
      <c r="X171">
        <v>0.01</v>
      </c>
      <c r="Y171">
        <v>2.44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23</v>
      </c>
      <c r="AG171">
        <v>0.02</v>
      </c>
      <c r="AH171">
        <v>2</v>
      </c>
      <c r="AI171">
        <v>224802092</v>
      </c>
      <c r="AJ171">
        <v>143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ROW(Source!A150)</f>
        <v>150</v>
      </c>
      <c r="B172">
        <v>224802093</v>
      </c>
      <c r="C172">
        <v>224802087</v>
      </c>
      <c r="D172">
        <v>222909100</v>
      </c>
      <c r="E172">
        <v>1</v>
      </c>
      <c r="F172">
        <v>1</v>
      </c>
      <c r="G172">
        <v>1</v>
      </c>
      <c r="H172">
        <v>3</v>
      </c>
      <c r="I172" t="s">
        <v>480</v>
      </c>
      <c r="J172" t="s">
        <v>481</v>
      </c>
      <c r="K172" t="s">
        <v>482</v>
      </c>
      <c r="L172">
        <v>1346</v>
      </c>
      <c r="N172">
        <v>1009</v>
      </c>
      <c r="O172" t="s">
        <v>34</v>
      </c>
      <c r="P172" t="s">
        <v>34</v>
      </c>
      <c r="Q172">
        <v>1</v>
      </c>
      <c r="X172">
        <v>12</v>
      </c>
      <c r="Y172">
        <v>9.0399999999999991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23</v>
      </c>
      <c r="AG172">
        <v>24</v>
      </c>
      <c r="AH172">
        <v>2</v>
      </c>
      <c r="AI172">
        <v>224802093</v>
      </c>
      <c r="AJ172">
        <v>144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ROW(Source!A150)</f>
        <v>150</v>
      </c>
      <c r="B173">
        <v>224802094</v>
      </c>
      <c r="C173">
        <v>224802087</v>
      </c>
      <c r="D173">
        <v>222910836</v>
      </c>
      <c r="E173">
        <v>1</v>
      </c>
      <c r="F173">
        <v>1</v>
      </c>
      <c r="G173">
        <v>1</v>
      </c>
      <c r="H173">
        <v>3</v>
      </c>
      <c r="I173" t="s">
        <v>358</v>
      </c>
      <c r="J173" t="s">
        <v>359</v>
      </c>
      <c r="K173" t="s">
        <v>360</v>
      </c>
      <c r="L173">
        <v>1348</v>
      </c>
      <c r="N173">
        <v>1009</v>
      </c>
      <c r="O173" t="s">
        <v>53</v>
      </c>
      <c r="P173" t="s">
        <v>53</v>
      </c>
      <c r="Q173">
        <v>1000</v>
      </c>
      <c r="X173">
        <v>2.5000000000000001E-3</v>
      </c>
      <c r="Y173">
        <v>8475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23</v>
      </c>
      <c r="AG173">
        <v>5.0000000000000001E-3</v>
      </c>
      <c r="AH173">
        <v>2</v>
      </c>
      <c r="AI173">
        <v>224802094</v>
      </c>
      <c r="AJ173">
        <v>145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ROW(Source!A150)</f>
        <v>150</v>
      </c>
      <c r="B174">
        <v>224802095</v>
      </c>
      <c r="C174">
        <v>224802087</v>
      </c>
      <c r="D174">
        <v>222912995</v>
      </c>
      <c r="E174">
        <v>1</v>
      </c>
      <c r="F174">
        <v>1</v>
      </c>
      <c r="G174">
        <v>1</v>
      </c>
      <c r="H174">
        <v>3</v>
      </c>
      <c r="I174" t="s">
        <v>214</v>
      </c>
      <c r="J174" t="s">
        <v>216</v>
      </c>
      <c r="K174" t="s">
        <v>215</v>
      </c>
      <c r="L174">
        <v>1348</v>
      </c>
      <c r="N174">
        <v>1009</v>
      </c>
      <c r="O174" t="s">
        <v>53</v>
      </c>
      <c r="P174" t="s">
        <v>53</v>
      </c>
      <c r="Q174">
        <v>1000</v>
      </c>
      <c r="X174">
        <v>1.2999999999999999E-2</v>
      </c>
      <c r="Y174">
        <v>412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23</v>
      </c>
      <c r="AG174">
        <v>2.5999999999999999E-2</v>
      </c>
      <c r="AH174">
        <v>3</v>
      </c>
      <c r="AI174">
        <v>-1</v>
      </c>
      <c r="AJ174" t="s">
        <v>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ROW(Source!A150)</f>
        <v>150</v>
      </c>
      <c r="B175">
        <v>224802096</v>
      </c>
      <c r="C175">
        <v>224802087</v>
      </c>
      <c r="D175">
        <v>222913758</v>
      </c>
      <c r="E175">
        <v>1</v>
      </c>
      <c r="F175">
        <v>1</v>
      </c>
      <c r="G175">
        <v>1</v>
      </c>
      <c r="H175">
        <v>3</v>
      </c>
      <c r="I175" t="s">
        <v>483</v>
      </c>
      <c r="J175" t="s">
        <v>484</v>
      </c>
      <c r="K175" t="s">
        <v>485</v>
      </c>
      <c r="L175">
        <v>1339</v>
      </c>
      <c r="N175">
        <v>1007</v>
      </c>
      <c r="O175" t="s">
        <v>160</v>
      </c>
      <c r="P175" t="s">
        <v>160</v>
      </c>
      <c r="Q175">
        <v>1</v>
      </c>
      <c r="X175">
        <v>3.1</v>
      </c>
      <c r="Y175">
        <v>510.4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23</v>
      </c>
      <c r="AG175">
        <v>6.2</v>
      </c>
      <c r="AH175">
        <v>2</v>
      </c>
      <c r="AI175">
        <v>224802096</v>
      </c>
      <c r="AJ175">
        <v>146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ROW(Source!A150)</f>
        <v>150</v>
      </c>
      <c r="B176">
        <v>224802097</v>
      </c>
      <c r="C176">
        <v>224802087</v>
      </c>
      <c r="D176">
        <v>222926684</v>
      </c>
      <c r="E176">
        <v>1</v>
      </c>
      <c r="F176">
        <v>1</v>
      </c>
      <c r="G176">
        <v>1</v>
      </c>
      <c r="H176">
        <v>3</v>
      </c>
      <c r="I176" t="s">
        <v>367</v>
      </c>
      <c r="J176" t="s">
        <v>368</v>
      </c>
      <c r="K176" t="s">
        <v>369</v>
      </c>
      <c r="L176">
        <v>1327</v>
      </c>
      <c r="N176">
        <v>1005</v>
      </c>
      <c r="O176" t="s">
        <v>67</v>
      </c>
      <c r="P176" t="s">
        <v>67</v>
      </c>
      <c r="Q176">
        <v>1</v>
      </c>
      <c r="X176">
        <v>108</v>
      </c>
      <c r="Y176">
        <v>28.25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23</v>
      </c>
      <c r="AG176">
        <v>216</v>
      </c>
      <c r="AH176">
        <v>2</v>
      </c>
      <c r="AI176">
        <v>224802097</v>
      </c>
      <c r="AJ176">
        <v>147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ROW(Source!A151)</f>
        <v>151</v>
      </c>
      <c r="B177">
        <v>224802088</v>
      </c>
      <c r="C177">
        <v>224802087</v>
      </c>
      <c r="D177">
        <v>222895985</v>
      </c>
      <c r="E177">
        <v>70</v>
      </c>
      <c r="F177">
        <v>1</v>
      </c>
      <c r="G177">
        <v>1</v>
      </c>
      <c r="H177">
        <v>1</v>
      </c>
      <c r="I177" t="s">
        <v>381</v>
      </c>
      <c r="J177" t="s">
        <v>2</v>
      </c>
      <c r="K177" t="s">
        <v>382</v>
      </c>
      <c r="L177">
        <v>1191</v>
      </c>
      <c r="N177">
        <v>74472246</v>
      </c>
      <c r="O177" t="s">
        <v>343</v>
      </c>
      <c r="P177" t="s">
        <v>343</v>
      </c>
      <c r="Q177">
        <v>1</v>
      </c>
      <c r="X177">
        <v>115</v>
      </c>
      <c r="Y177">
        <v>0</v>
      </c>
      <c r="Z177">
        <v>0</v>
      </c>
      <c r="AA177">
        <v>0</v>
      </c>
      <c r="AB177">
        <v>9.18</v>
      </c>
      <c r="AC177">
        <v>0</v>
      </c>
      <c r="AD177">
        <v>1</v>
      </c>
      <c r="AE177">
        <v>1</v>
      </c>
      <c r="AF177" t="s">
        <v>24</v>
      </c>
      <c r="AG177">
        <v>264.5</v>
      </c>
      <c r="AH177">
        <v>2</v>
      </c>
      <c r="AI177">
        <v>224802088</v>
      </c>
      <c r="AJ177">
        <v>148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ROW(Source!A151)</f>
        <v>151</v>
      </c>
      <c r="B178">
        <v>224802089</v>
      </c>
      <c r="C178">
        <v>224802087</v>
      </c>
      <c r="D178">
        <v>222896153</v>
      </c>
      <c r="E178">
        <v>70</v>
      </c>
      <c r="F178">
        <v>1</v>
      </c>
      <c r="G178">
        <v>1</v>
      </c>
      <c r="H178">
        <v>1</v>
      </c>
      <c r="I178" t="s">
        <v>344</v>
      </c>
      <c r="J178" t="s">
        <v>2</v>
      </c>
      <c r="K178" t="s">
        <v>345</v>
      </c>
      <c r="L178">
        <v>1191</v>
      </c>
      <c r="N178">
        <v>74472246</v>
      </c>
      <c r="O178" t="s">
        <v>343</v>
      </c>
      <c r="P178" t="s">
        <v>343</v>
      </c>
      <c r="Q178">
        <v>1</v>
      </c>
      <c r="X178">
        <v>1.44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2</v>
      </c>
      <c r="AF178" t="s">
        <v>24</v>
      </c>
      <c r="AG178">
        <v>3.3119999999999998</v>
      </c>
      <c r="AH178">
        <v>2</v>
      </c>
      <c r="AI178">
        <v>224802089</v>
      </c>
      <c r="AJ178">
        <v>149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ROW(Source!A151)</f>
        <v>151</v>
      </c>
      <c r="B179">
        <v>224802090</v>
      </c>
      <c r="C179">
        <v>224802087</v>
      </c>
      <c r="D179">
        <v>223057975</v>
      </c>
      <c r="E179">
        <v>1</v>
      </c>
      <c r="F179">
        <v>1</v>
      </c>
      <c r="G179">
        <v>1</v>
      </c>
      <c r="H179">
        <v>2</v>
      </c>
      <c r="I179" t="s">
        <v>383</v>
      </c>
      <c r="J179" t="s">
        <v>384</v>
      </c>
      <c r="K179" t="s">
        <v>385</v>
      </c>
      <c r="L179">
        <v>1367</v>
      </c>
      <c r="N179">
        <v>1011</v>
      </c>
      <c r="O179" t="s">
        <v>349</v>
      </c>
      <c r="P179" t="s">
        <v>349</v>
      </c>
      <c r="Q179">
        <v>1</v>
      </c>
      <c r="X179">
        <v>0.14000000000000001</v>
      </c>
      <c r="Y179">
        <v>0</v>
      </c>
      <c r="Z179">
        <v>89.99</v>
      </c>
      <c r="AA179">
        <v>10.06</v>
      </c>
      <c r="AB179">
        <v>0</v>
      </c>
      <c r="AC179">
        <v>0</v>
      </c>
      <c r="AD179">
        <v>1</v>
      </c>
      <c r="AE179">
        <v>0</v>
      </c>
      <c r="AF179" t="s">
        <v>24</v>
      </c>
      <c r="AG179">
        <v>0.32200000000000001</v>
      </c>
      <c r="AH179">
        <v>2</v>
      </c>
      <c r="AI179">
        <v>224802090</v>
      </c>
      <c r="AJ179">
        <v>150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ROW(Source!A151)</f>
        <v>151</v>
      </c>
      <c r="B180">
        <v>224802091</v>
      </c>
      <c r="C180">
        <v>224802087</v>
      </c>
      <c r="D180">
        <v>223058015</v>
      </c>
      <c r="E180">
        <v>1</v>
      </c>
      <c r="F180">
        <v>1</v>
      </c>
      <c r="G180">
        <v>1</v>
      </c>
      <c r="H180">
        <v>2</v>
      </c>
      <c r="I180" t="s">
        <v>346</v>
      </c>
      <c r="J180" t="s">
        <v>347</v>
      </c>
      <c r="K180" t="s">
        <v>348</v>
      </c>
      <c r="L180">
        <v>1367</v>
      </c>
      <c r="N180">
        <v>1011</v>
      </c>
      <c r="O180" t="s">
        <v>349</v>
      </c>
      <c r="P180" t="s">
        <v>349</v>
      </c>
      <c r="Q180">
        <v>1</v>
      </c>
      <c r="X180">
        <v>1.3</v>
      </c>
      <c r="Y180">
        <v>0</v>
      </c>
      <c r="Z180">
        <v>31.26</v>
      </c>
      <c r="AA180">
        <v>13.5</v>
      </c>
      <c r="AB180">
        <v>0</v>
      </c>
      <c r="AC180">
        <v>0</v>
      </c>
      <c r="AD180">
        <v>1</v>
      </c>
      <c r="AE180">
        <v>0</v>
      </c>
      <c r="AF180" t="s">
        <v>24</v>
      </c>
      <c r="AG180">
        <v>2.9899999999999998</v>
      </c>
      <c r="AH180">
        <v>2</v>
      </c>
      <c r="AI180">
        <v>224802091</v>
      </c>
      <c r="AJ180">
        <v>151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ROW(Source!A151)</f>
        <v>151</v>
      </c>
      <c r="B181">
        <v>224802092</v>
      </c>
      <c r="C181">
        <v>224802087</v>
      </c>
      <c r="D181">
        <v>222908451</v>
      </c>
      <c r="E181">
        <v>1</v>
      </c>
      <c r="F181">
        <v>1</v>
      </c>
      <c r="G181">
        <v>1</v>
      </c>
      <c r="H181">
        <v>3</v>
      </c>
      <c r="I181" t="s">
        <v>389</v>
      </c>
      <c r="J181" t="s">
        <v>390</v>
      </c>
      <c r="K181" t="s">
        <v>391</v>
      </c>
      <c r="L181">
        <v>1339</v>
      </c>
      <c r="N181">
        <v>1007</v>
      </c>
      <c r="O181" t="s">
        <v>160</v>
      </c>
      <c r="P181" t="s">
        <v>160</v>
      </c>
      <c r="Q181">
        <v>1</v>
      </c>
      <c r="X181">
        <v>0.01</v>
      </c>
      <c r="Y181">
        <v>2.44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23</v>
      </c>
      <c r="AG181">
        <v>0.02</v>
      </c>
      <c r="AH181">
        <v>2</v>
      </c>
      <c r="AI181">
        <v>224802092</v>
      </c>
      <c r="AJ181">
        <v>152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ROW(Source!A151)</f>
        <v>151</v>
      </c>
      <c r="B182">
        <v>224802093</v>
      </c>
      <c r="C182">
        <v>224802087</v>
      </c>
      <c r="D182">
        <v>222909100</v>
      </c>
      <c r="E182">
        <v>1</v>
      </c>
      <c r="F182">
        <v>1</v>
      </c>
      <c r="G182">
        <v>1</v>
      </c>
      <c r="H182">
        <v>3</v>
      </c>
      <c r="I182" t="s">
        <v>480</v>
      </c>
      <c r="J182" t="s">
        <v>481</v>
      </c>
      <c r="K182" t="s">
        <v>482</v>
      </c>
      <c r="L182">
        <v>1346</v>
      </c>
      <c r="N182">
        <v>1009</v>
      </c>
      <c r="O182" t="s">
        <v>34</v>
      </c>
      <c r="P182" t="s">
        <v>34</v>
      </c>
      <c r="Q182">
        <v>1</v>
      </c>
      <c r="X182">
        <v>12</v>
      </c>
      <c r="Y182">
        <v>9.0399999999999991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23</v>
      </c>
      <c r="AG182">
        <v>24</v>
      </c>
      <c r="AH182">
        <v>2</v>
      </c>
      <c r="AI182">
        <v>224802093</v>
      </c>
      <c r="AJ182">
        <v>153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ROW(Source!A151)</f>
        <v>151</v>
      </c>
      <c r="B183">
        <v>224802094</v>
      </c>
      <c r="C183">
        <v>224802087</v>
      </c>
      <c r="D183">
        <v>222910836</v>
      </c>
      <c r="E183">
        <v>1</v>
      </c>
      <c r="F183">
        <v>1</v>
      </c>
      <c r="G183">
        <v>1</v>
      </c>
      <c r="H183">
        <v>3</v>
      </c>
      <c r="I183" t="s">
        <v>358</v>
      </c>
      <c r="J183" t="s">
        <v>359</v>
      </c>
      <c r="K183" t="s">
        <v>360</v>
      </c>
      <c r="L183">
        <v>1348</v>
      </c>
      <c r="N183">
        <v>1009</v>
      </c>
      <c r="O183" t="s">
        <v>53</v>
      </c>
      <c r="P183" t="s">
        <v>53</v>
      </c>
      <c r="Q183">
        <v>1000</v>
      </c>
      <c r="X183">
        <v>2.5000000000000001E-3</v>
      </c>
      <c r="Y183">
        <v>8475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23</v>
      </c>
      <c r="AG183">
        <v>5.0000000000000001E-3</v>
      </c>
      <c r="AH183">
        <v>2</v>
      </c>
      <c r="AI183">
        <v>224802094</v>
      </c>
      <c r="AJ183">
        <v>154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ROW(Source!A151)</f>
        <v>151</v>
      </c>
      <c r="B184">
        <v>224802095</v>
      </c>
      <c r="C184">
        <v>224802087</v>
      </c>
      <c r="D184">
        <v>222912995</v>
      </c>
      <c r="E184">
        <v>1</v>
      </c>
      <c r="F184">
        <v>1</v>
      </c>
      <c r="G184">
        <v>1</v>
      </c>
      <c r="H184">
        <v>3</v>
      </c>
      <c r="I184" t="s">
        <v>214</v>
      </c>
      <c r="J184" t="s">
        <v>216</v>
      </c>
      <c r="K184" t="s">
        <v>215</v>
      </c>
      <c r="L184">
        <v>1348</v>
      </c>
      <c r="N184">
        <v>1009</v>
      </c>
      <c r="O184" t="s">
        <v>53</v>
      </c>
      <c r="P184" t="s">
        <v>53</v>
      </c>
      <c r="Q184">
        <v>1000</v>
      </c>
      <c r="X184">
        <v>1.2999999999999999E-2</v>
      </c>
      <c r="Y184">
        <v>412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23</v>
      </c>
      <c r="AG184">
        <v>2.5999999999999999E-2</v>
      </c>
      <c r="AH184">
        <v>3</v>
      </c>
      <c r="AI184">
        <v>-1</v>
      </c>
      <c r="AJ184" t="s">
        <v>2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ROW(Source!A151)</f>
        <v>151</v>
      </c>
      <c r="B185">
        <v>224802096</v>
      </c>
      <c r="C185">
        <v>224802087</v>
      </c>
      <c r="D185">
        <v>222913758</v>
      </c>
      <c r="E185">
        <v>1</v>
      </c>
      <c r="F185">
        <v>1</v>
      </c>
      <c r="G185">
        <v>1</v>
      </c>
      <c r="H185">
        <v>3</v>
      </c>
      <c r="I185" t="s">
        <v>483</v>
      </c>
      <c r="J185" t="s">
        <v>484</v>
      </c>
      <c r="K185" t="s">
        <v>485</v>
      </c>
      <c r="L185">
        <v>1339</v>
      </c>
      <c r="N185">
        <v>1007</v>
      </c>
      <c r="O185" t="s">
        <v>160</v>
      </c>
      <c r="P185" t="s">
        <v>160</v>
      </c>
      <c r="Q185">
        <v>1</v>
      </c>
      <c r="X185">
        <v>3.1</v>
      </c>
      <c r="Y185">
        <v>510.4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23</v>
      </c>
      <c r="AG185">
        <v>6.2</v>
      </c>
      <c r="AH185">
        <v>2</v>
      </c>
      <c r="AI185">
        <v>224802096</v>
      </c>
      <c r="AJ185">
        <v>155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ROW(Source!A151)</f>
        <v>151</v>
      </c>
      <c r="B186">
        <v>224802097</v>
      </c>
      <c r="C186">
        <v>224802087</v>
      </c>
      <c r="D186">
        <v>222926684</v>
      </c>
      <c r="E186">
        <v>1</v>
      </c>
      <c r="F186">
        <v>1</v>
      </c>
      <c r="G186">
        <v>1</v>
      </c>
      <c r="H186">
        <v>3</v>
      </c>
      <c r="I186" t="s">
        <v>367</v>
      </c>
      <c r="J186" t="s">
        <v>368</v>
      </c>
      <c r="K186" t="s">
        <v>369</v>
      </c>
      <c r="L186">
        <v>1327</v>
      </c>
      <c r="N186">
        <v>1005</v>
      </c>
      <c r="O186" t="s">
        <v>67</v>
      </c>
      <c r="P186" t="s">
        <v>67</v>
      </c>
      <c r="Q186">
        <v>1</v>
      </c>
      <c r="X186">
        <v>108</v>
      </c>
      <c r="Y186">
        <v>28.25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23</v>
      </c>
      <c r="AG186">
        <v>216</v>
      </c>
      <c r="AH186">
        <v>2</v>
      </c>
      <c r="AI186">
        <v>224802097</v>
      </c>
      <c r="AJ186">
        <v>156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В1</vt:lpstr>
      <vt:lpstr>Source</vt:lpstr>
      <vt:lpstr>SourceObSm</vt:lpstr>
      <vt:lpstr>SmtRes</vt:lpstr>
      <vt:lpstr>EtalonRes</vt:lpstr>
      <vt:lpstr>В1!Заголовки_для_печати</vt:lpstr>
      <vt:lpstr>В1!Область_печати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2022-10-27T16:28:30Z</dcterms:created>
  <dcterms:modified xsi:type="dcterms:W3CDTF">2025-09-30T22:04:26Z</dcterms:modified>
</cp:coreProperties>
</file>