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D:\ЧЕМПИОНАТ 2024\ККД СМЕТНОЕ ДЕЛО РЭЧ 2024\Приложения к КЗ Сметное дело РЭЧ 2024\Приложение 5. Чертежи, ведомости и спецификации\Модуль Б\"/>
    </mc:Choice>
  </mc:AlternateContent>
  <xr:revisionPtr revIDLastSave="0" documentId="13_ncr:1_{F3716E02-40AE-493F-8D04-4E0C7A309F4E}" xr6:coauthVersionLast="36" xr6:coauthVersionMax="36" xr10:uidLastSave="{00000000-0000-0000-0000-000000000000}"/>
  <bookViews>
    <workbookView xWindow="0" yWindow="0" windowWidth="20040" windowHeight="6600" firstSheet="1" activeTab="1" xr2:uid="{00000000-000D-0000-FFFF-FFFF00000000}"/>
  </bookViews>
  <sheets>
    <sheet name="CalcTmp" sheetId="6" state="hidden" r:id="rId1"/>
    <sheet name="ЛС 11 граф (АО Атомпроект)" sheetId="5" r:id="rId2"/>
    <sheet name="Source" sheetId="1" r:id="rId3"/>
    <sheet name="SourceObSm" sheetId="2" r:id="rId4"/>
    <sheet name="SmtRes" sheetId="3" r:id="rId5"/>
    <sheet name="EtalonRes" sheetId="4" r:id="rId6"/>
  </sheets>
  <definedNames>
    <definedName name="_xlnm.Print_Titles" localSheetId="1">'ЛС 11 граф (АО Атомпроект)'!$29:$29</definedName>
    <definedName name="_xlnm.Print_Area" localSheetId="1">'ЛС 11 граф (АО Атомпроект)'!$A$1:$L$294</definedName>
  </definedNames>
  <calcPr calcId="191029"/>
</workbook>
</file>

<file path=xl/calcChain.xml><?xml version="1.0" encoding="utf-8"?>
<calcChain xmlns="http://schemas.openxmlformats.org/spreadsheetml/2006/main">
  <c r="I293" i="5" l="1"/>
  <c r="C293" i="5"/>
  <c r="I290" i="5"/>
  <c r="C290" i="5"/>
  <c r="I287" i="5"/>
  <c r="C287" i="5"/>
  <c r="A284" i="5"/>
  <c r="A283" i="5"/>
  <c r="A282" i="5"/>
  <c r="A281" i="5"/>
  <c r="A280" i="5"/>
  <c r="A279" i="5"/>
  <c r="A278" i="5"/>
  <c r="G277" i="5"/>
  <c r="A277" i="5"/>
  <c r="G276" i="5"/>
  <c r="A276" i="5"/>
  <c r="G275" i="5"/>
  <c r="A275" i="5"/>
  <c r="A274" i="5"/>
  <c r="G273" i="5"/>
  <c r="G272" i="5"/>
  <c r="A270" i="5"/>
  <c r="A269" i="5"/>
  <c r="G268" i="5"/>
  <c r="G267" i="5"/>
  <c r="G266" i="5"/>
  <c r="A266" i="5"/>
  <c r="A264" i="5"/>
  <c r="A262" i="5"/>
  <c r="A261" i="5"/>
  <c r="A260" i="5"/>
  <c r="A259" i="5"/>
  <c r="A258" i="5"/>
  <c r="A257" i="5"/>
  <c r="A256" i="5"/>
  <c r="A255" i="5"/>
  <c r="G254" i="5"/>
  <c r="A254" i="5"/>
  <c r="G253" i="5"/>
  <c r="A253" i="5"/>
  <c r="A252" i="5"/>
  <c r="G251" i="5"/>
  <c r="G250" i="5"/>
  <c r="G249" i="5"/>
  <c r="A249" i="5"/>
  <c r="A247" i="5"/>
  <c r="C241" i="5"/>
  <c r="A241" i="5"/>
  <c r="C238" i="5"/>
  <c r="A238" i="5"/>
  <c r="C233" i="5"/>
  <c r="A233" i="5"/>
  <c r="C228" i="5"/>
  <c r="A228" i="5"/>
  <c r="C223" i="5"/>
  <c r="A223" i="5"/>
  <c r="A222" i="5"/>
  <c r="A221" i="5"/>
  <c r="A220" i="5"/>
  <c r="A219" i="5"/>
  <c r="A218" i="5"/>
  <c r="A217" i="5"/>
  <c r="A216" i="5"/>
  <c r="A215" i="5"/>
  <c r="G214" i="5"/>
  <c r="A214" i="5"/>
  <c r="G213" i="5"/>
  <c r="A213" i="5"/>
  <c r="A212" i="5"/>
  <c r="G211" i="5"/>
  <c r="G210" i="5"/>
  <c r="A208" i="5"/>
  <c r="A207" i="5"/>
  <c r="G206" i="5"/>
  <c r="G205" i="5"/>
  <c r="G204" i="5"/>
  <c r="A204" i="5"/>
  <c r="A202" i="5"/>
  <c r="C198" i="5"/>
  <c r="A198" i="5"/>
  <c r="C195" i="5"/>
  <c r="A195" i="5"/>
  <c r="C190" i="5"/>
  <c r="A190" i="5"/>
  <c r="C187" i="5"/>
  <c r="A187" i="5"/>
  <c r="D184" i="5"/>
  <c r="C184" i="5"/>
  <c r="A184" i="5"/>
  <c r="C179" i="5"/>
  <c r="A179" i="5"/>
  <c r="D176" i="5"/>
  <c r="C176" i="5"/>
  <c r="A176" i="5"/>
  <c r="C174" i="5"/>
  <c r="C170" i="5"/>
  <c r="A170" i="5"/>
  <c r="D167" i="5"/>
  <c r="C167" i="5"/>
  <c r="A167" i="5"/>
  <c r="C164" i="5"/>
  <c r="A164" i="5"/>
  <c r="C159" i="5"/>
  <c r="A159" i="5"/>
  <c r="A158" i="5"/>
  <c r="A157" i="5"/>
  <c r="A156" i="5"/>
  <c r="A155" i="5"/>
  <c r="A154" i="5"/>
  <c r="A153" i="5"/>
  <c r="A152" i="5"/>
  <c r="A151" i="5"/>
  <c r="G150" i="5"/>
  <c r="A150" i="5"/>
  <c r="G149" i="5"/>
  <c r="A149" i="5"/>
  <c r="A148" i="5"/>
  <c r="G147" i="5"/>
  <c r="G146" i="5"/>
  <c r="G145" i="5"/>
  <c r="A145" i="5"/>
  <c r="A143" i="5"/>
  <c r="C136" i="5"/>
  <c r="A136" i="5"/>
  <c r="C133" i="5"/>
  <c r="A133" i="5"/>
  <c r="C128" i="5"/>
  <c r="A128" i="5"/>
  <c r="C123" i="5"/>
  <c r="A123" i="5"/>
  <c r="C120" i="5"/>
  <c r="A120" i="5"/>
  <c r="C115" i="5"/>
  <c r="A115" i="5"/>
  <c r="D112" i="5"/>
  <c r="C112" i="5"/>
  <c r="A112" i="5"/>
  <c r="C109" i="5"/>
  <c r="A109" i="5"/>
  <c r="D106" i="5"/>
  <c r="C106" i="5"/>
  <c r="A106" i="5"/>
  <c r="AF104" i="5"/>
  <c r="C104" i="5"/>
  <c r="C101" i="5"/>
  <c r="A101" i="5"/>
  <c r="C96" i="5"/>
  <c r="A96" i="5"/>
  <c r="C93" i="5"/>
  <c r="A93" i="5"/>
  <c r="C88" i="5"/>
  <c r="A88" i="5"/>
  <c r="C85" i="5"/>
  <c r="A85" i="5"/>
  <c r="D80" i="5"/>
  <c r="C80" i="5"/>
  <c r="A80" i="5"/>
  <c r="C77" i="5"/>
  <c r="A77" i="5"/>
  <c r="D72" i="5"/>
  <c r="C72" i="5"/>
  <c r="A72" i="5"/>
  <c r="A71" i="5"/>
  <c r="A70" i="5"/>
  <c r="A69" i="5"/>
  <c r="A68" i="5"/>
  <c r="A67" i="5"/>
  <c r="A66" i="5"/>
  <c r="A65" i="5"/>
  <c r="A64" i="5"/>
  <c r="G63" i="5"/>
  <c r="A63" i="5"/>
  <c r="G62" i="5"/>
  <c r="A62" i="5"/>
  <c r="A61" i="5"/>
  <c r="G60" i="5"/>
  <c r="G59" i="5"/>
  <c r="A57" i="5"/>
  <c r="C51" i="5"/>
  <c r="A51" i="5"/>
  <c r="C48" i="5"/>
  <c r="A48" i="5"/>
  <c r="C43" i="5"/>
  <c r="A43" i="5"/>
  <c r="AF41" i="5"/>
  <c r="C41" i="5"/>
  <c r="C36" i="5"/>
  <c r="A36" i="5"/>
  <c r="C31" i="5"/>
  <c r="A31" i="5"/>
  <c r="A30" i="5"/>
  <c r="A25" i="5"/>
  <c r="I14" i="5"/>
  <c r="A8" i="5"/>
  <c r="A6" i="5"/>
  <c r="A1" i="5"/>
  <c r="A1" i="4" l="1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" i="3"/>
  <c r="CY1" i="3"/>
  <c r="CZ1" i="3"/>
  <c r="DA1" i="3"/>
  <c r="DB1" i="3"/>
  <c r="DC1" i="3"/>
  <c r="A2" i="3"/>
  <c r="CY2" i="3"/>
  <c r="CZ2" i="3"/>
  <c r="DB2" i="3" s="1"/>
  <c r="DA2" i="3"/>
  <c r="DC2" i="3"/>
  <c r="A3" i="3"/>
  <c r="CY3" i="3"/>
  <c r="CZ3" i="3"/>
  <c r="DB3" i="3" s="1"/>
  <c r="DA3" i="3"/>
  <c r="DC3" i="3"/>
  <c r="A4" i="3"/>
  <c r="CY4" i="3"/>
  <c r="CZ4" i="3"/>
  <c r="DB4" i="3" s="1"/>
  <c r="DA4" i="3"/>
  <c r="DC4" i="3"/>
  <c r="A5" i="3"/>
  <c r="CY5" i="3"/>
  <c r="CZ5" i="3"/>
  <c r="DB5" i="3" s="1"/>
  <c r="DA5" i="3"/>
  <c r="DC5" i="3"/>
  <c r="A6" i="3"/>
  <c r="CY6" i="3"/>
  <c r="CZ6" i="3"/>
  <c r="DB6" i="3" s="1"/>
  <c r="DA6" i="3"/>
  <c r="DC6" i="3"/>
  <c r="A7" i="3"/>
  <c r="CY7" i="3"/>
  <c r="CZ7" i="3"/>
  <c r="DB7" i="3" s="1"/>
  <c r="DA7" i="3"/>
  <c r="DC7" i="3"/>
  <c r="A8" i="3"/>
  <c r="CY8" i="3"/>
  <c r="CZ8" i="3"/>
  <c r="DB8" i="3" s="1"/>
  <c r="DA8" i="3"/>
  <c r="DC8" i="3"/>
  <c r="A9" i="3"/>
  <c r="CY9" i="3"/>
  <c r="CZ9" i="3"/>
  <c r="DB9" i="3" s="1"/>
  <c r="DA9" i="3"/>
  <c r="DC9" i="3"/>
  <c r="A10" i="3"/>
  <c r="CY10" i="3"/>
  <c r="CZ10" i="3"/>
  <c r="DB10" i="3" s="1"/>
  <c r="DA10" i="3"/>
  <c r="DC10" i="3"/>
  <c r="A11" i="3"/>
  <c r="CY11" i="3"/>
  <c r="CZ11" i="3"/>
  <c r="DB11" i="3" s="1"/>
  <c r="DA11" i="3"/>
  <c r="DC11" i="3"/>
  <c r="A12" i="3"/>
  <c r="CY12" i="3"/>
  <c r="CZ12" i="3"/>
  <c r="DB12" i="3" s="1"/>
  <c r="DA12" i="3"/>
  <c r="DC12" i="3"/>
  <c r="A13" i="3"/>
  <c r="CY13" i="3"/>
  <c r="CZ13" i="3"/>
  <c r="DB13" i="3" s="1"/>
  <c r="DA13" i="3"/>
  <c r="DC13" i="3"/>
  <c r="A14" i="3"/>
  <c r="CY14" i="3"/>
  <c r="CZ14" i="3"/>
  <c r="DA14" i="3"/>
  <c r="DB14" i="3"/>
  <c r="DC14" i="3"/>
  <c r="A15" i="3"/>
  <c r="CY15" i="3"/>
  <c r="CZ15" i="3"/>
  <c r="DB15" i="3" s="1"/>
  <c r="DA15" i="3"/>
  <c r="DC15" i="3"/>
  <c r="A16" i="3"/>
  <c r="CY16" i="3"/>
  <c r="CZ16" i="3"/>
  <c r="DB16" i="3" s="1"/>
  <c r="DA16" i="3"/>
  <c r="DC16" i="3"/>
  <c r="A17" i="3"/>
  <c r="CY17" i="3"/>
  <c r="CZ17" i="3"/>
  <c r="DA17" i="3"/>
  <c r="DB17" i="3"/>
  <c r="DC17" i="3"/>
  <c r="A18" i="3"/>
  <c r="CY18" i="3"/>
  <c r="CZ18" i="3"/>
  <c r="DB18" i="3" s="1"/>
  <c r="DA18" i="3"/>
  <c r="DC18" i="3"/>
  <c r="A19" i="3"/>
  <c r="CX19" i="3"/>
  <c r="CY19" i="3"/>
  <c r="CZ19" i="3"/>
  <c r="DB19" i="3" s="1"/>
  <c r="DA19" i="3"/>
  <c r="DC19" i="3"/>
  <c r="A20" i="3"/>
  <c r="CX20" i="3"/>
  <c r="CY20" i="3"/>
  <c r="CZ20" i="3"/>
  <c r="DB20" i="3" s="1"/>
  <c r="DA20" i="3"/>
  <c r="DC20" i="3"/>
  <c r="A21" i="3"/>
  <c r="CX21" i="3"/>
  <c r="CY21" i="3"/>
  <c r="CZ21" i="3"/>
  <c r="DA21" i="3"/>
  <c r="DB21" i="3"/>
  <c r="DC21" i="3"/>
  <c r="A22" i="3"/>
  <c r="CX22" i="3"/>
  <c r="CY22" i="3"/>
  <c r="CZ22" i="3"/>
  <c r="DA22" i="3"/>
  <c r="DB22" i="3"/>
  <c r="DC22" i="3"/>
  <c r="A23" i="3"/>
  <c r="CX23" i="3"/>
  <c r="CY23" i="3"/>
  <c r="CZ23" i="3"/>
  <c r="DB23" i="3" s="1"/>
  <c r="DA23" i="3"/>
  <c r="DC23" i="3"/>
  <c r="A24" i="3"/>
  <c r="CX24" i="3"/>
  <c r="CY24" i="3"/>
  <c r="CZ24" i="3"/>
  <c r="DA24" i="3"/>
  <c r="DB24" i="3"/>
  <c r="DC24" i="3"/>
  <c r="A25" i="3"/>
  <c r="CX25" i="3"/>
  <c r="CY25" i="3"/>
  <c r="CZ25" i="3"/>
  <c r="DA25" i="3"/>
  <c r="DB25" i="3"/>
  <c r="DC25" i="3"/>
  <c r="A26" i="3"/>
  <c r="CX26" i="3"/>
  <c r="CY26" i="3"/>
  <c r="CZ26" i="3"/>
  <c r="DB26" i="3" s="1"/>
  <c r="DA26" i="3"/>
  <c r="DC26" i="3"/>
  <c r="A27" i="3"/>
  <c r="CX27" i="3"/>
  <c r="CY27" i="3"/>
  <c r="CZ27" i="3"/>
  <c r="DB27" i="3" s="1"/>
  <c r="DA27" i="3"/>
  <c r="DC27" i="3"/>
  <c r="A28" i="3"/>
  <c r="CX28" i="3"/>
  <c r="CY28" i="3"/>
  <c r="CZ28" i="3"/>
  <c r="DB28" i="3" s="1"/>
  <c r="DA28" i="3"/>
  <c r="DC28" i="3"/>
  <c r="A29" i="3"/>
  <c r="CY29" i="3"/>
  <c r="CZ29" i="3"/>
  <c r="DA29" i="3"/>
  <c r="DB29" i="3"/>
  <c r="DC29" i="3"/>
  <c r="A30" i="3"/>
  <c r="CY30" i="3"/>
  <c r="CZ30" i="3"/>
  <c r="DB30" i="3" s="1"/>
  <c r="DA30" i="3"/>
  <c r="DC30" i="3"/>
  <c r="A31" i="3"/>
  <c r="CY31" i="3"/>
  <c r="CZ31" i="3"/>
  <c r="DB31" i="3" s="1"/>
  <c r="DA31" i="3"/>
  <c r="DC31" i="3"/>
  <c r="A32" i="3"/>
  <c r="CY32" i="3"/>
  <c r="CZ32" i="3"/>
  <c r="DB32" i="3" s="1"/>
  <c r="DA32" i="3"/>
  <c r="DC32" i="3"/>
  <c r="A33" i="3"/>
  <c r="CY33" i="3"/>
  <c r="CZ33" i="3"/>
  <c r="DB33" i="3" s="1"/>
  <c r="DA33" i="3"/>
  <c r="DC33" i="3"/>
  <c r="A34" i="3"/>
  <c r="CY34" i="3"/>
  <c r="CZ34" i="3"/>
  <c r="DB34" i="3" s="1"/>
  <c r="DA34" i="3"/>
  <c r="DC34" i="3"/>
  <c r="A35" i="3"/>
  <c r="CY35" i="3"/>
  <c r="CZ35" i="3"/>
  <c r="DB35" i="3" s="1"/>
  <c r="DA35" i="3"/>
  <c r="DC35" i="3"/>
  <c r="A36" i="3"/>
  <c r="CY36" i="3"/>
  <c r="CZ36" i="3"/>
  <c r="DB36" i="3" s="1"/>
  <c r="DA36" i="3"/>
  <c r="DC36" i="3"/>
  <c r="A37" i="3"/>
  <c r="CY37" i="3"/>
  <c r="CZ37" i="3"/>
  <c r="DB37" i="3" s="1"/>
  <c r="DA37" i="3"/>
  <c r="DC37" i="3"/>
  <c r="A38" i="3"/>
  <c r="CY38" i="3"/>
  <c r="CZ38" i="3"/>
  <c r="DB38" i="3" s="1"/>
  <c r="DA38" i="3"/>
  <c r="DC38" i="3"/>
  <c r="A39" i="3"/>
  <c r="CY39" i="3"/>
  <c r="CZ39" i="3"/>
  <c r="DB39" i="3" s="1"/>
  <c r="DA39" i="3"/>
  <c r="DC39" i="3"/>
  <c r="A40" i="3"/>
  <c r="CY40" i="3"/>
  <c r="CZ40" i="3"/>
  <c r="DB40" i="3" s="1"/>
  <c r="DA40" i="3"/>
  <c r="DC40" i="3"/>
  <c r="A41" i="3"/>
  <c r="CY41" i="3"/>
  <c r="CZ41" i="3"/>
  <c r="DB41" i="3" s="1"/>
  <c r="DA41" i="3"/>
  <c r="DC41" i="3"/>
  <c r="A42" i="3"/>
  <c r="CY42" i="3"/>
  <c r="CZ42" i="3"/>
  <c r="DA42" i="3"/>
  <c r="DB42" i="3"/>
  <c r="DC42" i="3"/>
  <c r="A43" i="3"/>
  <c r="CY43" i="3"/>
  <c r="CZ43" i="3"/>
  <c r="DB43" i="3" s="1"/>
  <c r="DA43" i="3"/>
  <c r="DC43" i="3"/>
  <c r="A44" i="3"/>
  <c r="CY44" i="3"/>
  <c r="CZ44" i="3"/>
  <c r="DB44" i="3" s="1"/>
  <c r="DA44" i="3"/>
  <c r="DC44" i="3"/>
  <c r="A45" i="3"/>
  <c r="CY45" i="3"/>
  <c r="CZ45" i="3"/>
  <c r="DA45" i="3"/>
  <c r="DB45" i="3"/>
  <c r="DC45" i="3"/>
  <c r="A46" i="3"/>
  <c r="CY46" i="3"/>
  <c r="CZ46" i="3"/>
  <c r="DB46" i="3" s="1"/>
  <c r="DA46" i="3"/>
  <c r="DC46" i="3"/>
  <c r="A47" i="3"/>
  <c r="CY47" i="3"/>
  <c r="CZ47" i="3"/>
  <c r="DB47" i="3" s="1"/>
  <c r="DA47" i="3"/>
  <c r="DC47" i="3"/>
  <c r="A48" i="3"/>
  <c r="CY48" i="3"/>
  <c r="CZ48" i="3"/>
  <c r="DB48" i="3" s="1"/>
  <c r="DA48" i="3"/>
  <c r="DC48" i="3"/>
  <c r="A49" i="3"/>
  <c r="CY49" i="3"/>
  <c r="CZ49" i="3"/>
  <c r="DB49" i="3" s="1"/>
  <c r="DA49" i="3"/>
  <c r="DC49" i="3"/>
  <c r="A50" i="3"/>
  <c r="CY50" i="3"/>
  <c r="CZ50" i="3"/>
  <c r="DB50" i="3" s="1"/>
  <c r="DA50" i="3"/>
  <c r="DC50" i="3"/>
  <c r="A51" i="3"/>
  <c r="CY51" i="3"/>
  <c r="CZ51" i="3"/>
  <c r="DB51" i="3" s="1"/>
  <c r="DA51" i="3"/>
  <c r="DC51" i="3"/>
  <c r="A52" i="3"/>
  <c r="CY52" i="3"/>
  <c r="CZ52" i="3"/>
  <c r="DB52" i="3" s="1"/>
  <c r="DA52" i="3"/>
  <c r="DC52" i="3"/>
  <c r="A53" i="3"/>
  <c r="CY53" i="3"/>
  <c r="CZ53" i="3"/>
  <c r="DB53" i="3" s="1"/>
  <c r="DA53" i="3"/>
  <c r="DC53" i="3"/>
  <c r="A54" i="3"/>
  <c r="CY54" i="3"/>
  <c r="CZ54" i="3"/>
  <c r="DB54" i="3" s="1"/>
  <c r="DA54" i="3"/>
  <c r="DC54" i="3"/>
  <c r="A55" i="3"/>
  <c r="CY55" i="3"/>
  <c r="CZ55" i="3"/>
  <c r="DB55" i="3" s="1"/>
  <c r="DA55" i="3"/>
  <c r="DC55" i="3"/>
  <c r="A56" i="3"/>
  <c r="CY56" i="3"/>
  <c r="CZ56" i="3"/>
  <c r="DB56" i="3" s="1"/>
  <c r="DA56" i="3"/>
  <c r="DC56" i="3"/>
  <c r="A57" i="3"/>
  <c r="CY57" i="3"/>
  <c r="CZ57" i="3"/>
  <c r="DB57" i="3" s="1"/>
  <c r="DA57" i="3"/>
  <c r="DC57" i="3"/>
  <c r="A58" i="3"/>
  <c r="CY58" i="3"/>
  <c r="CZ58" i="3"/>
  <c r="DA58" i="3"/>
  <c r="DB58" i="3"/>
  <c r="DC58" i="3"/>
  <c r="A59" i="3"/>
  <c r="CY59" i="3"/>
  <c r="CZ59" i="3"/>
  <c r="DB59" i="3" s="1"/>
  <c r="DA59" i="3"/>
  <c r="DC59" i="3"/>
  <c r="A60" i="3"/>
  <c r="CY60" i="3"/>
  <c r="CZ60" i="3"/>
  <c r="DB60" i="3" s="1"/>
  <c r="DA60" i="3"/>
  <c r="DC60" i="3"/>
  <c r="A61" i="3"/>
  <c r="CY61" i="3"/>
  <c r="CZ61" i="3"/>
  <c r="DA61" i="3"/>
  <c r="DB61" i="3"/>
  <c r="DC61" i="3"/>
  <c r="A62" i="3"/>
  <c r="CY62" i="3"/>
  <c r="CZ62" i="3"/>
  <c r="DB62" i="3" s="1"/>
  <c r="DA62" i="3"/>
  <c r="DC62" i="3"/>
  <c r="A63" i="3"/>
  <c r="CY63" i="3"/>
  <c r="CZ63" i="3"/>
  <c r="DB63" i="3" s="1"/>
  <c r="DA63" i="3"/>
  <c r="DC63" i="3"/>
  <c r="A64" i="3"/>
  <c r="CY64" i="3"/>
  <c r="CZ64" i="3"/>
  <c r="DB64" i="3" s="1"/>
  <c r="DA64" i="3"/>
  <c r="DC64" i="3"/>
  <c r="A65" i="3"/>
  <c r="CY65" i="3"/>
  <c r="CZ65" i="3"/>
  <c r="DB65" i="3" s="1"/>
  <c r="DA65" i="3"/>
  <c r="DC65" i="3"/>
  <c r="A66" i="3"/>
  <c r="CY66" i="3"/>
  <c r="CZ66" i="3"/>
  <c r="DB66" i="3" s="1"/>
  <c r="DA66" i="3"/>
  <c r="DC66" i="3"/>
  <c r="A67" i="3"/>
  <c r="CY67" i="3"/>
  <c r="CZ67" i="3"/>
  <c r="DB67" i="3" s="1"/>
  <c r="DA67" i="3"/>
  <c r="DC67" i="3"/>
  <c r="A68" i="3"/>
  <c r="CY68" i="3"/>
  <c r="CZ68" i="3"/>
  <c r="DB68" i="3" s="1"/>
  <c r="DA68" i="3"/>
  <c r="DC68" i="3"/>
  <c r="A69" i="3"/>
  <c r="CY69" i="3"/>
  <c r="CZ69" i="3"/>
  <c r="DB69" i="3" s="1"/>
  <c r="DA69" i="3"/>
  <c r="DC69" i="3"/>
  <c r="A70" i="3"/>
  <c r="CY70" i="3"/>
  <c r="CZ70" i="3"/>
  <c r="DB70" i="3" s="1"/>
  <c r="DA70" i="3"/>
  <c r="DC70" i="3"/>
  <c r="A71" i="3"/>
  <c r="CY71" i="3"/>
  <c r="CZ71" i="3"/>
  <c r="DB71" i="3" s="1"/>
  <c r="DA71" i="3"/>
  <c r="DC71" i="3"/>
  <c r="A72" i="3"/>
  <c r="CY72" i="3"/>
  <c r="CZ72" i="3"/>
  <c r="DB72" i="3" s="1"/>
  <c r="DA72" i="3"/>
  <c r="DC72" i="3"/>
  <c r="A73" i="3"/>
  <c r="CY73" i="3"/>
  <c r="CZ73" i="3"/>
  <c r="DB73" i="3" s="1"/>
  <c r="DA73" i="3"/>
  <c r="DC73" i="3"/>
  <c r="A74" i="3"/>
  <c r="CY74" i="3"/>
  <c r="CZ74" i="3"/>
  <c r="DA74" i="3"/>
  <c r="DB74" i="3"/>
  <c r="DC74" i="3"/>
  <c r="A75" i="3"/>
  <c r="CY75" i="3"/>
  <c r="CZ75" i="3"/>
  <c r="DB75" i="3" s="1"/>
  <c r="DA75" i="3"/>
  <c r="DC75" i="3"/>
  <c r="A76" i="3"/>
  <c r="CY76" i="3"/>
  <c r="CZ76" i="3"/>
  <c r="DB76" i="3" s="1"/>
  <c r="DA76" i="3"/>
  <c r="DC76" i="3"/>
  <c r="A77" i="3"/>
  <c r="CY77" i="3"/>
  <c r="CZ77" i="3"/>
  <c r="DA77" i="3"/>
  <c r="DB77" i="3"/>
  <c r="DC77" i="3"/>
  <c r="A78" i="3"/>
  <c r="CY78" i="3"/>
  <c r="CZ78" i="3"/>
  <c r="DB78" i="3" s="1"/>
  <c r="DA78" i="3"/>
  <c r="DC78" i="3"/>
  <c r="A79" i="3"/>
  <c r="CY79" i="3"/>
  <c r="CZ79" i="3"/>
  <c r="DB79" i="3" s="1"/>
  <c r="DA79" i="3"/>
  <c r="DC79" i="3"/>
  <c r="A80" i="3"/>
  <c r="CY80" i="3"/>
  <c r="CZ80" i="3"/>
  <c r="DB80" i="3" s="1"/>
  <c r="DA80" i="3"/>
  <c r="DC80" i="3"/>
  <c r="A81" i="3"/>
  <c r="CY81" i="3"/>
  <c r="CZ81" i="3"/>
  <c r="DB81" i="3" s="1"/>
  <c r="DA81" i="3"/>
  <c r="DC81" i="3"/>
  <c r="A82" i="3"/>
  <c r="CY82" i="3"/>
  <c r="CZ82" i="3"/>
  <c r="DB82" i="3" s="1"/>
  <c r="DA82" i="3"/>
  <c r="DC82" i="3"/>
  <c r="A83" i="3"/>
  <c r="CY83" i="3"/>
  <c r="CZ83" i="3"/>
  <c r="DB83" i="3" s="1"/>
  <c r="DA83" i="3"/>
  <c r="DC83" i="3"/>
  <c r="A84" i="3"/>
  <c r="CY84" i="3"/>
  <c r="CZ84" i="3"/>
  <c r="DB84" i="3" s="1"/>
  <c r="DA84" i="3"/>
  <c r="DC84" i="3"/>
  <c r="A85" i="3"/>
  <c r="CY85" i="3"/>
  <c r="CZ85" i="3"/>
  <c r="DB85" i="3" s="1"/>
  <c r="DA85" i="3"/>
  <c r="DC85" i="3"/>
  <c r="A86" i="3"/>
  <c r="CY86" i="3"/>
  <c r="CZ86" i="3"/>
  <c r="DB86" i="3" s="1"/>
  <c r="DA86" i="3"/>
  <c r="DC86" i="3"/>
  <c r="A87" i="3"/>
  <c r="CY87" i="3"/>
  <c r="CZ87" i="3"/>
  <c r="DB87" i="3" s="1"/>
  <c r="DA87" i="3"/>
  <c r="DC87" i="3"/>
  <c r="A88" i="3"/>
  <c r="CY88" i="3"/>
  <c r="CZ88" i="3"/>
  <c r="DB88" i="3" s="1"/>
  <c r="DA88" i="3"/>
  <c r="DC88" i="3"/>
  <c r="A89" i="3"/>
  <c r="CY89" i="3"/>
  <c r="CZ89" i="3"/>
  <c r="DB89" i="3" s="1"/>
  <c r="DA89" i="3"/>
  <c r="DC89" i="3"/>
  <c r="A90" i="3"/>
  <c r="CY90" i="3"/>
  <c r="CZ90" i="3"/>
  <c r="DB90" i="3" s="1"/>
  <c r="DA90" i="3"/>
  <c r="DC90" i="3"/>
  <c r="A91" i="3"/>
  <c r="CY91" i="3"/>
  <c r="CZ91" i="3"/>
  <c r="DB91" i="3" s="1"/>
  <c r="DA91" i="3"/>
  <c r="DC91" i="3"/>
  <c r="A92" i="3"/>
  <c r="CY92" i="3"/>
  <c r="CZ92" i="3"/>
  <c r="DB92" i="3" s="1"/>
  <c r="DA92" i="3"/>
  <c r="DC92" i="3"/>
  <c r="A93" i="3"/>
  <c r="CY93" i="3"/>
  <c r="CZ93" i="3"/>
  <c r="DA93" i="3"/>
  <c r="DB93" i="3"/>
  <c r="DC93" i="3"/>
  <c r="A94" i="3"/>
  <c r="CY94" i="3"/>
  <c r="CZ94" i="3"/>
  <c r="DB94" i="3" s="1"/>
  <c r="DA94" i="3"/>
  <c r="DC94" i="3"/>
  <c r="A95" i="3"/>
  <c r="CY95" i="3"/>
  <c r="CZ95" i="3"/>
  <c r="DB95" i="3" s="1"/>
  <c r="DA95" i="3"/>
  <c r="DC95" i="3"/>
  <c r="A96" i="3"/>
  <c r="CY96" i="3"/>
  <c r="CZ96" i="3"/>
  <c r="DB96" i="3" s="1"/>
  <c r="DA96" i="3"/>
  <c r="DC96" i="3"/>
  <c r="A97" i="3"/>
  <c r="CY97" i="3"/>
  <c r="CZ97" i="3"/>
  <c r="DA97" i="3"/>
  <c r="DB97" i="3"/>
  <c r="DC97" i="3"/>
  <c r="A98" i="3"/>
  <c r="CY98" i="3"/>
  <c r="CZ98" i="3"/>
  <c r="DB98" i="3" s="1"/>
  <c r="DA98" i="3"/>
  <c r="DC98" i="3"/>
  <c r="A99" i="3"/>
  <c r="CY99" i="3"/>
  <c r="CZ99" i="3"/>
  <c r="DB99" i="3" s="1"/>
  <c r="DA99" i="3"/>
  <c r="DC99" i="3"/>
  <c r="A100" i="3"/>
  <c r="CY100" i="3"/>
  <c r="CZ100" i="3"/>
  <c r="DB100" i="3" s="1"/>
  <c r="DA100" i="3"/>
  <c r="DC100" i="3"/>
  <c r="A101" i="3"/>
  <c r="CY101" i="3"/>
  <c r="CZ101" i="3"/>
  <c r="DB101" i="3" s="1"/>
  <c r="DA101" i="3"/>
  <c r="DC101" i="3"/>
  <c r="A102" i="3"/>
  <c r="CY102" i="3"/>
  <c r="CZ102" i="3"/>
  <c r="DB102" i="3" s="1"/>
  <c r="DA102" i="3"/>
  <c r="DC102" i="3"/>
  <c r="A103" i="3"/>
  <c r="CY103" i="3"/>
  <c r="CZ103" i="3"/>
  <c r="DB103" i="3" s="1"/>
  <c r="DA103" i="3"/>
  <c r="DC103" i="3"/>
  <c r="A104" i="3"/>
  <c r="CY104" i="3"/>
  <c r="CZ104" i="3"/>
  <c r="DB104" i="3" s="1"/>
  <c r="DA104" i="3"/>
  <c r="DC104" i="3"/>
  <c r="A105" i="3"/>
  <c r="CY105" i="3"/>
  <c r="CZ105" i="3"/>
  <c r="DB105" i="3" s="1"/>
  <c r="DA105" i="3"/>
  <c r="DC105" i="3"/>
  <c r="A106" i="3"/>
  <c r="CY106" i="3"/>
  <c r="CZ106" i="3"/>
  <c r="DB106" i="3" s="1"/>
  <c r="DA106" i="3"/>
  <c r="DC106" i="3"/>
  <c r="A107" i="3"/>
  <c r="CY107" i="3"/>
  <c r="CZ107" i="3"/>
  <c r="DB107" i="3" s="1"/>
  <c r="DA107" i="3"/>
  <c r="DC107" i="3"/>
  <c r="A108" i="3"/>
  <c r="CY108" i="3"/>
  <c r="CZ108" i="3"/>
  <c r="DB108" i="3" s="1"/>
  <c r="DA108" i="3"/>
  <c r="DC108" i="3"/>
  <c r="A109" i="3"/>
  <c r="CY109" i="3"/>
  <c r="CZ109" i="3"/>
  <c r="DB109" i="3" s="1"/>
  <c r="DA109" i="3"/>
  <c r="DC109" i="3"/>
  <c r="A110" i="3"/>
  <c r="CY110" i="3"/>
  <c r="CZ110" i="3"/>
  <c r="DB110" i="3" s="1"/>
  <c r="DA110" i="3"/>
  <c r="DC110" i="3"/>
  <c r="A111" i="3"/>
  <c r="CY111" i="3"/>
  <c r="CZ111" i="3"/>
  <c r="DB111" i="3" s="1"/>
  <c r="DA111" i="3"/>
  <c r="DC111" i="3"/>
  <c r="A112" i="3"/>
  <c r="CY112" i="3"/>
  <c r="CZ112" i="3"/>
  <c r="DB112" i="3" s="1"/>
  <c r="DA112" i="3"/>
  <c r="DC112" i="3"/>
  <c r="A113" i="3"/>
  <c r="CY113" i="3"/>
  <c r="CZ113" i="3"/>
  <c r="DA113" i="3"/>
  <c r="DB113" i="3"/>
  <c r="DC113" i="3"/>
  <c r="A114" i="3"/>
  <c r="CY114" i="3"/>
  <c r="CZ114" i="3"/>
  <c r="DB114" i="3" s="1"/>
  <c r="DA114" i="3"/>
  <c r="DC114" i="3"/>
  <c r="A115" i="3"/>
  <c r="CY115" i="3"/>
  <c r="CZ115" i="3"/>
  <c r="DB115" i="3" s="1"/>
  <c r="DA115" i="3"/>
  <c r="DC115" i="3"/>
  <c r="A116" i="3"/>
  <c r="CY116" i="3"/>
  <c r="CZ116" i="3"/>
  <c r="DA116" i="3"/>
  <c r="DB116" i="3"/>
  <c r="DC116" i="3"/>
  <c r="A117" i="3"/>
  <c r="CY117" i="3"/>
  <c r="CZ117" i="3"/>
  <c r="DB117" i="3" s="1"/>
  <c r="DA117" i="3"/>
  <c r="DC117" i="3"/>
  <c r="A118" i="3"/>
  <c r="CY118" i="3"/>
  <c r="CZ118" i="3"/>
  <c r="DB118" i="3" s="1"/>
  <c r="DA118" i="3"/>
  <c r="DC118" i="3"/>
  <c r="A119" i="3"/>
  <c r="CY119" i="3"/>
  <c r="CZ119" i="3"/>
  <c r="DB119" i="3" s="1"/>
  <c r="DA119" i="3"/>
  <c r="DC119" i="3"/>
  <c r="A120" i="3"/>
  <c r="CY120" i="3"/>
  <c r="CZ120" i="3"/>
  <c r="DB120" i="3" s="1"/>
  <c r="DA120" i="3"/>
  <c r="DC120" i="3"/>
  <c r="A121" i="3"/>
  <c r="CY121" i="3"/>
  <c r="CZ121" i="3"/>
  <c r="DB121" i="3" s="1"/>
  <c r="DA121" i="3"/>
  <c r="DC121" i="3"/>
  <c r="A122" i="3"/>
  <c r="CY122" i="3"/>
  <c r="CZ122" i="3"/>
  <c r="DB122" i="3" s="1"/>
  <c r="DA122" i="3"/>
  <c r="DC122" i="3"/>
  <c r="A123" i="3"/>
  <c r="CY123" i="3"/>
  <c r="CZ123" i="3"/>
  <c r="DB123" i="3" s="1"/>
  <c r="DA123" i="3"/>
  <c r="DC123" i="3"/>
  <c r="A124" i="3"/>
  <c r="CY124" i="3"/>
  <c r="CZ124" i="3"/>
  <c r="DB124" i="3" s="1"/>
  <c r="DA124" i="3"/>
  <c r="DC124" i="3"/>
  <c r="A125" i="3"/>
  <c r="CY125" i="3"/>
  <c r="CZ125" i="3"/>
  <c r="DB125" i="3" s="1"/>
  <c r="DA125" i="3"/>
  <c r="DC125" i="3"/>
  <c r="A126" i="3"/>
  <c r="CY126" i="3"/>
  <c r="CZ126" i="3"/>
  <c r="DB126" i="3" s="1"/>
  <c r="DA126" i="3"/>
  <c r="DC126" i="3"/>
  <c r="A127" i="3"/>
  <c r="CY127" i="3"/>
  <c r="CZ127" i="3"/>
  <c r="DB127" i="3" s="1"/>
  <c r="DA127" i="3"/>
  <c r="DC127" i="3"/>
  <c r="A128" i="3"/>
  <c r="CY128" i="3"/>
  <c r="CZ128" i="3"/>
  <c r="DB128" i="3" s="1"/>
  <c r="DA128" i="3"/>
  <c r="DC128" i="3"/>
  <c r="A129" i="3"/>
  <c r="CY129" i="3"/>
  <c r="CZ129" i="3"/>
  <c r="DA129" i="3"/>
  <c r="DB129" i="3"/>
  <c r="DC129" i="3"/>
  <c r="A130" i="3"/>
  <c r="CY130" i="3"/>
  <c r="CZ130" i="3"/>
  <c r="DB130" i="3" s="1"/>
  <c r="DA130" i="3"/>
  <c r="DC130" i="3"/>
  <c r="A131" i="3"/>
  <c r="CY131" i="3"/>
  <c r="CZ131" i="3"/>
  <c r="DB131" i="3" s="1"/>
  <c r="DA131" i="3"/>
  <c r="DC131" i="3"/>
  <c r="A132" i="3"/>
  <c r="CY132" i="3"/>
  <c r="CZ132" i="3"/>
  <c r="DA132" i="3"/>
  <c r="DB132" i="3"/>
  <c r="DC132" i="3"/>
  <c r="A133" i="3"/>
  <c r="CY133" i="3"/>
  <c r="CZ133" i="3"/>
  <c r="DB133" i="3" s="1"/>
  <c r="DA133" i="3"/>
  <c r="DC133" i="3"/>
  <c r="A134" i="3"/>
  <c r="CY134" i="3"/>
  <c r="CZ134" i="3"/>
  <c r="DB134" i="3" s="1"/>
  <c r="DA134" i="3"/>
  <c r="DC134" i="3"/>
  <c r="A135" i="3"/>
  <c r="CY135" i="3"/>
  <c r="CZ135" i="3"/>
  <c r="DB135" i="3" s="1"/>
  <c r="DA135" i="3"/>
  <c r="DC135" i="3"/>
  <c r="A136" i="3"/>
  <c r="CY136" i="3"/>
  <c r="CZ136" i="3"/>
  <c r="DB136" i="3" s="1"/>
  <c r="DA136" i="3"/>
  <c r="DC136" i="3"/>
  <c r="A137" i="3"/>
  <c r="CY137" i="3"/>
  <c r="CZ137" i="3"/>
  <c r="DB137" i="3" s="1"/>
  <c r="DA137" i="3"/>
  <c r="DC137" i="3"/>
  <c r="A138" i="3"/>
  <c r="CY138" i="3"/>
  <c r="CZ138" i="3"/>
  <c r="DB138" i="3" s="1"/>
  <c r="DA138" i="3"/>
  <c r="DC138" i="3"/>
  <c r="A139" i="3"/>
  <c r="CY139" i="3"/>
  <c r="CZ139" i="3"/>
  <c r="DB139" i="3" s="1"/>
  <c r="DA139" i="3"/>
  <c r="DC139" i="3"/>
  <c r="A140" i="3"/>
  <c r="CY140" i="3"/>
  <c r="CZ140" i="3"/>
  <c r="DB140" i="3" s="1"/>
  <c r="DA140" i="3"/>
  <c r="DC140" i="3"/>
  <c r="A141" i="3"/>
  <c r="CY141" i="3"/>
  <c r="CZ141" i="3"/>
  <c r="DB141" i="3" s="1"/>
  <c r="DA141" i="3"/>
  <c r="DC141" i="3"/>
  <c r="A142" i="3"/>
  <c r="CY142" i="3"/>
  <c r="CZ142" i="3"/>
  <c r="DA142" i="3"/>
  <c r="DB142" i="3"/>
  <c r="DC142" i="3"/>
  <c r="A143" i="3"/>
  <c r="CY143" i="3"/>
  <c r="CZ143" i="3"/>
  <c r="DB143" i="3" s="1"/>
  <c r="DA143" i="3"/>
  <c r="DC143" i="3"/>
  <c r="A144" i="3"/>
  <c r="CY144" i="3"/>
  <c r="CZ144" i="3"/>
  <c r="DA144" i="3"/>
  <c r="DB144" i="3"/>
  <c r="DC144" i="3"/>
  <c r="A145" i="3"/>
  <c r="CY145" i="3"/>
  <c r="CZ145" i="3"/>
  <c r="DB145" i="3" s="1"/>
  <c r="DA145" i="3"/>
  <c r="DC145" i="3"/>
  <c r="A146" i="3"/>
  <c r="CY146" i="3"/>
  <c r="CZ146" i="3"/>
  <c r="DB146" i="3" s="1"/>
  <c r="DA146" i="3"/>
  <c r="DC146" i="3"/>
  <c r="A147" i="3"/>
  <c r="CY147" i="3"/>
  <c r="CZ147" i="3"/>
  <c r="DB147" i="3" s="1"/>
  <c r="DA147" i="3"/>
  <c r="DC147" i="3"/>
  <c r="A148" i="3"/>
  <c r="CY148" i="3"/>
  <c r="CZ148" i="3"/>
  <c r="DB148" i="3" s="1"/>
  <c r="DA148" i="3"/>
  <c r="DC148" i="3"/>
  <c r="A149" i="3"/>
  <c r="CY149" i="3"/>
  <c r="CZ149" i="3"/>
  <c r="DB149" i="3" s="1"/>
  <c r="DA149" i="3"/>
  <c r="DC149" i="3"/>
  <c r="A150" i="3"/>
  <c r="CY150" i="3"/>
  <c r="CZ150" i="3"/>
  <c r="DB150" i="3" s="1"/>
  <c r="DA150" i="3"/>
  <c r="DC150" i="3"/>
  <c r="A151" i="3"/>
  <c r="CY151" i="3"/>
  <c r="CZ151" i="3"/>
  <c r="DB151" i="3" s="1"/>
  <c r="DA151" i="3"/>
  <c r="DC151" i="3"/>
  <c r="A152" i="3"/>
  <c r="CY152" i="3"/>
  <c r="CZ152" i="3"/>
  <c r="DB152" i="3" s="1"/>
  <c r="DA152" i="3"/>
  <c r="DC152" i="3"/>
  <c r="A153" i="3"/>
  <c r="CY153" i="3"/>
  <c r="CZ153" i="3"/>
  <c r="DB153" i="3" s="1"/>
  <c r="DA153" i="3"/>
  <c r="DC153" i="3"/>
  <c r="A154" i="3"/>
  <c r="CY154" i="3"/>
  <c r="CZ154" i="3"/>
  <c r="DB154" i="3" s="1"/>
  <c r="DA154" i="3"/>
  <c r="DC154" i="3"/>
  <c r="A155" i="3"/>
  <c r="CY155" i="3"/>
  <c r="CZ155" i="3"/>
  <c r="DB155" i="3" s="1"/>
  <c r="DA155" i="3"/>
  <c r="DC155" i="3"/>
  <c r="A156" i="3"/>
  <c r="CY156" i="3"/>
  <c r="CZ156" i="3"/>
  <c r="DB156" i="3" s="1"/>
  <c r="DA156" i="3"/>
  <c r="DC156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I28" i="1"/>
  <c r="D31" i="5" s="1"/>
  <c r="AC28" i="1"/>
  <c r="AE28" i="1"/>
  <c r="AD28" i="1" s="1"/>
  <c r="AF28" i="1"/>
  <c r="E32" i="5" s="1"/>
  <c r="AG28" i="1"/>
  <c r="CU28" i="1" s="1"/>
  <c r="AH28" i="1"/>
  <c r="AI28" i="1"/>
  <c r="AJ28" i="1"/>
  <c r="CQ28" i="1"/>
  <c r="CX28" i="1"/>
  <c r="W28" i="1" s="1"/>
  <c r="FR28" i="1"/>
  <c r="GL28" i="1"/>
  <c r="GO28" i="1"/>
  <c r="GP28" i="1"/>
  <c r="GV28" i="1"/>
  <c r="HC28" i="1" s="1"/>
  <c r="GX28" i="1" s="1"/>
  <c r="C29" i="1"/>
  <c r="D29" i="1"/>
  <c r="I29" i="1"/>
  <c r="AC29" i="1"/>
  <c r="AE29" i="1"/>
  <c r="F37" i="5" s="1"/>
  <c r="AF29" i="1"/>
  <c r="AG29" i="1"/>
  <c r="CU29" i="1" s="1"/>
  <c r="AH29" i="1"/>
  <c r="AI29" i="1"/>
  <c r="J37" i="5" s="1"/>
  <c r="AJ29" i="1"/>
  <c r="CX29" i="1" s="1"/>
  <c r="CQ29" i="1"/>
  <c r="CS29" i="1"/>
  <c r="R29" i="1" s="1"/>
  <c r="FR29" i="1"/>
  <c r="GL29" i="1"/>
  <c r="GO29" i="1"/>
  <c r="GP29" i="1"/>
  <c r="GV29" i="1"/>
  <c r="HC29" i="1" s="1"/>
  <c r="C30" i="1"/>
  <c r="D30" i="1"/>
  <c r="I30" i="1"/>
  <c r="D43" i="5" s="1"/>
  <c r="AC30" i="1"/>
  <c r="CQ30" i="1" s="1"/>
  <c r="AE30" i="1"/>
  <c r="AF30" i="1"/>
  <c r="E44" i="5" s="1"/>
  <c r="AG30" i="1"/>
  <c r="CU30" i="1" s="1"/>
  <c r="AH30" i="1"/>
  <c r="J43" i="5" s="1"/>
  <c r="AI30" i="1"/>
  <c r="AJ30" i="1"/>
  <c r="CX30" i="1" s="1"/>
  <c r="W30" i="1" s="1"/>
  <c r="CS30" i="1"/>
  <c r="R30" i="1" s="1"/>
  <c r="FR30" i="1"/>
  <c r="GL30" i="1"/>
  <c r="GO30" i="1"/>
  <c r="GP30" i="1"/>
  <c r="GV30" i="1"/>
  <c r="HC30" i="1" s="1"/>
  <c r="I31" i="1"/>
  <c r="D48" i="5" s="1"/>
  <c r="O31" i="1"/>
  <c r="P31" i="1"/>
  <c r="U48" i="5" s="1"/>
  <c r="Q31" i="1"/>
  <c r="R31" i="1"/>
  <c r="S31" i="1"/>
  <c r="T31" i="1"/>
  <c r="U31" i="1"/>
  <c r="V31" i="1"/>
  <c r="W31" i="1"/>
  <c r="X31" i="1"/>
  <c r="AA48" i="5" s="1"/>
  <c r="Y31" i="1"/>
  <c r="AB48" i="5" s="1"/>
  <c r="AB31" i="1"/>
  <c r="AC31" i="1"/>
  <c r="AD31" i="1"/>
  <c r="F48" i="5" s="1"/>
  <c r="AE31" i="1"/>
  <c r="F49" i="5" s="1"/>
  <c r="AF31" i="1"/>
  <c r="E49" i="5" s="1"/>
  <c r="AG31" i="1"/>
  <c r="AH31" i="1"/>
  <c r="J48" i="5" s="1"/>
  <c r="AI31" i="1"/>
  <c r="J49" i="5" s="1"/>
  <c r="AJ31" i="1"/>
  <c r="FR31" i="1"/>
  <c r="GL31" i="1"/>
  <c r="GO31" i="1"/>
  <c r="GP31" i="1"/>
  <c r="GV31" i="1"/>
  <c r="GX31" i="1"/>
  <c r="C32" i="1"/>
  <c r="D32" i="1"/>
  <c r="I32" i="1"/>
  <c r="D51" i="5" s="1"/>
  <c r="AC32" i="1"/>
  <c r="AE32" i="1"/>
  <c r="AF32" i="1"/>
  <c r="AG32" i="1"/>
  <c r="CU32" i="1" s="1"/>
  <c r="T32" i="1" s="1"/>
  <c r="AH32" i="1"/>
  <c r="J51" i="5" s="1"/>
  <c r="AI32" i="1"/>
  <c r="AJ32" i="1"/>
  <c r="CX32" i="1" s="1"/>
  <c r="W32" i="1" s="1"/>
  <c r="CV32" i="1"/>
  <c r="U32" i="1" s="1"/>
  <c r="FR32" i="1"/>
  <c r="GL32" i="1"/>
  <c r="GO32" i="1"/>
  <c r="GP32" i="1"/>
  <c r="GV32" i="1"/>
  <c r="HC32" i="1" s="1"/>
  <c r="C33" i="1"/>
  <c r="D33" i="1"/>
  <c r="I33" i="1"/>
  <c r="AC33" i="1"/>
  <c r="AE33" i="1"/>
  <c r="AD33" i="1" s="1"/>
  <c r="CR33" i="1" s="1"/>
  <c r="Q33" i="1" s="1"/>
  <c r="AF33" i="1"/>
  <c r="CT33" i="1" s="1"/>
  <c r="AG33" i="1"/>
  <c r="AH33" i="1"/>
  <c r="CV33" i="1" s="1"/>
  <c r="AI33" i="1"/>
  <c r="CW33" i="1" s="1"/>
  <c r="AJ33" i="1"/>
  <c r="CX33" i="1" s="1"/>
  <c r="CQ33" i="1"/>
  <c r="CU33" i="1"/>
  <c r="T33" i="1" s="1"/>
  <c r="FR33" i="1"/>
  <c r="GL33" i="1"/>
  <c r="GO33" i="1"/>
  <c r="GP33" i="1"/>
  <c r="GV33" i="1"/>
  <c r="HC33" i="1" s="1"/>
  <c r="B35" i="1"/>
  <c r="B26" i="1" s="1"/>
  <c r="C35" i="1"/>
  <c r="C26" i="1" s="1"/>
  <c r="D35" i="1"/>
  <c r="D26" i="1" s="1"/>
  <c r="F35" i="1"/>
  <c r="F26" i="1" s="1"/>
  <c r="G35" i="1"/>
  <c r="A56" i="5" s="1"/>
  <c r="BX35" i="1"/>
  <c r="AO35" i="1" s="1"/>
  <c r="AO26" i="1" s="1"/>
  <c r="CD35" i="1"/>
  <c r="CD26" i="1" s="1"/>
  <c r="CK35" i="1"/>
  <c r="CK26" i="1" s="1"/>
  <c r="CL35" i="1"/>
  <c r="CL26" i="1" s="1"/>
  <c r="F71" i="1"/>
  <c r="F72" i="1"/>
  <c r="F83" i="1" s="1"/>
  <c r="F208" i="1" s="1"/>
  <c r="F84" i="1"/>
  <c r="F96" i="1"/>
  <c r="F107" i="1" s="1"/>
  <c r="F108" i="1"/>
  <c r="F119" i="1" s="1"/>
  <c r="F120" i="1"/>
  <c r="F131" i="1" s="1"/>
  <c r="F132" i="1"/>
  <c r="F143" i="1" s="1"/>
  <c r="F144" i="1"/>
  <c r="F155" i="1" s="1"/>
  <c r="F156" i="1"/>
  <c r="F167" i="1" s="1"/>
  <c r="F168" i="1"/>
  <c r="F179" i="1" s="1"/>
  <c r="F170" i="1"/>
  <c r="F182" i="1"/>
  <c r="F196" i="1"/>
  <c r="F197" i="1"/>
  <c r="G64" i="5" s="1"/>
  <c r="F198" i="1"/>
  <c r="G65" i="5" s="1"/>
  <c r="F200" i="1"/>
  <c r="G66" i="5" s="1"/>
  <c r="F201" i="1"/>
  <c r="F202" i="1"/>
  <c r="G67" i="5" s="1"/>
  <c r="F204" i="1"/>
  <c r="F206" i="1" s="1"/>
  <c r="F205" i="1"/>
  <c r="F209" i="1"/>
  <c r="D213" i="1"/>
  <c r="E215" i="1"/>
  <c r="Z215" i="1"/>
  <c r="AA215" i="1"/>
  <c r="AM215" i="1"/>
  <c r="AN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DB215" i="1"/>
  <c r="DC215" i="1"/>
  <c r="DD215" i="1"/>
  <c r="DE215" i="1"/>
  <c r="DF215" i="1"/>
  <c r="DG215" i="1"/>
  <c r="DH215" i="1"/>
  <c r="DI215" i="1"/>
  <c r="DJ215" i="1"/>
  <c r="DK215" i="1"/>
  <c r="DL215" i="1"/>
  <c r="DM215" i="1"/>
  <c r="DN215" i="1"/>
  <c r="DO215" i="1"/>
  <c r="DP215" i="1"/>
  <c r="DQ215" i="1"/>
  <c r="DR215" i="1"/>
  <c r="DS215" i="1"/>
  <c r="DT215" i="1"/>
  <c r="DU215" i="1"/>
  <c r="DV215" i="1"/>
  <c r="DW215" i="1"/>
  <c r="DX215" i="1"/>
  <c r="DY215" i="1"/>
  <c r="DZ215" i="1"/>
  <c r="EA215" i="1"/>
  <c r="EB215" i="1"/>
  <c r="EC215" i="1"/>
  <c r="ED215" i="1"/>
  <c r="EE215" i="1"/>
  <c r="EF215" i="1"/>
  <c r="EG215" i="1"/>
  <c r="EH215" i="1"/>
  <c r="EI215" i="1"/>
  <c r="EJ215" i="1"/>
  <c r="EK215" i="1"/>
  <c r="EL215" i="1"/>
  <c r="EM215" i="1"/>
  <c r="EN215" i="1"/>
  <c r="EO215" i="1"/>
  <c r="EP215" i="1"/>
  <c r="EQ215" i="1"/>
  <c r="ER215" i="1"/>
  <c r="ES215" i="1"/>
  <c r="ET215" i="1"/>
  <c r="EU215" i="1"/>
  <c r="EV215" i="1"/>
  <c r="EW215" i="1"/>
  <c r="EX215" i="1"/>
  <c r="EY215" i="1"/>
  <c r="EZ215" i="1"/>
  <c r="FA215" i="1"/>
  <c r="FB215" i="1"/>
  <c r="FC215" i="1"/>
  <c r="FD215" i="1"/>
  <c r="FE215" i="1"/>
  <c r="FF215" i="1"/>
  <c r="FG215" i="1"/>
  <c r="FH215" i="1"/>
  <c r="FI215" i="1"/>
  <c r="FJ215" i="1"/>
  <c r="FK215" i="1"/>
  <c r="FL215" i="1"/>
  <c r="FM215" i="1"/>
  <c r="FN215" i="1"/>
  <c r="FO215" i="1"/>
  <c r="FP215" i="1"/>
  <c r="FQ215" i="1"/>
  <c r="FR215" i="1"/>
  <c r="FS215" i="1"/>
  <c r="FT215" i="1"/>
  <c r="FU215" i="1"/>
  <c r="FV215" i="1"/>
  <c r="FW215" i="1"/>
  <c r="FX215" i="1"/>
  <c r="FY215" i="1"/>
  <c r="FZ215" i="1"/>
  <c r="GA215" i="1"/>
  <c r="GB215" i="1"/>
  <c r="GC215" i="1"/>
  <c r="GD215" i="1"/>
  <c r="GE215" i="1"/>
  <c r="GF215" i="1"/>
  <c r="GG215" i="1"/>
  <c r="GH215" i="1"/>
  <c r="GI215" i="1"/>
  <c r="GJ215" i="1"/>
  <c r="GK215" i="1"/>
  <c r="GL215" i="1"/>
  <c r="GM215" i="1"/>
  <c r="GN215" i="1"/>
  <c r="GO215" i="1"/>
  <c r="GP215" i="1"/>
  <c r="GQ215" i="1"/>
  <c r="GR215" i="1"/>
  <c r="GS215" i="1"/>
  <c r="GT215" i="1"/>
  <c r="GU215" i="1"/>
  <c r="GV215" i="1"/>
  <c r="GW215" i="1"/>
  <c r="GX215" i="1"/>
  <c r="C217" i="1"/>
  <c r="D217" i="1"/>
  <c r="AC217" i="1"/>
  <c r="AE217" i="1"/>
  <c r="AF217" i="1"/>
  <c r="AG217" i="1"/>
  <c r="CU217" i="1" s="1"/>
  <c r="T217" i="1" s="1"/>
  <c r="AH217" i="1"/>
  <c r="J72" i="5" s="1"/>
  <c r="AI217" i="1"/>
  <c r="AJ217" i="1"/>
  <c r="CX217" i="1" s="1"/>
  <c r="W217" i="1" s="1"/>
  <c r="FR217" i="1"/>
  <c r="GL217" i="1"/>
  <c r="GO217" i="1"/>
  <c r="GP217" i="1"/>
  <c r="GV217" i="1"/>
  <c r="HC217" i="1" s="1"/>
  <c r="GX217" i="1" s="1"/>
  <c r="I218" i="1"/>
  <c r="D77" i="5" s="1"/>
  <c r="AC218" i="1"/>
  <c r="AD218" i="1"/>
  <c r="CR218" i="1" s="1"/>
  <c r="AE218" i="1"/>
  <c r="CS218" i="1" s="1"/>
  <c r="R218" i="1" s="1"/>
  <c r="X77" i="5" s="1"/>
  <c r="AF218" i="1"/>
  <c r="CT218" i="1" s="1"/>
  <c r="S218" i="1" s="1"/>
  <c r="V77" i="5" s="1"/>
  <c r="AG218" i="1"/>
  <c r="CU218" i="1" s="1"/>
  <c r="AH218" i="1"/>
  <c r="CV218" i="1" s="1"/>
  <c r="AI218" i="1"/>
  <c r="AJ218" i="1"/>
  <c r="CW218" i="1"/>
  <c r="CX218" i="1"/>
  <c r="W218" i="1" s="1"/>
  <c r="FR218" i="1"/>
  <c r="GL218" i="1"/>
  <c r="GO218" i="1"/>
  <c r="GP218" i="1"/>
  <c r="GV218" i="1"/>
  <c r="HC218" i="1" s="1"/>
  <c r="C219" i="1"/>
  <c r="D219" i="1"/>
  <c r="AC219" i="1"/>
  <c r="CQ219" i="1" s="1"/>
  <c r="P219" i="1" s="1"/>
  <c r="U80" i="5" s="1"/>
  <c r="AE219" i="1"/>
  <c r="F81" i="5" s="1"/>
  <c r="AF219" i="1"/>
  <c r="AG219" i="1"/>
  <c r="AH219" i="1"/>
  <c r="AI219" i="1"/>
  <c r="AJ219" i="1"/>
  <c r="CX219" i="1" s="1"/>
  <c r="W219" i="1" s="1"/>
  <c r="CU219" i="1"/>
  <c r="T219" i="1" s="1"/>
  <c r="FR219" i="1"/>
  <c r="GL219" i="1"/>
  <c r="GO219" i="1"/>
  <c r="GP219" i="1"/>
  <c r="GV219" i="1"/>
  <c r="HC219" i="1" s="1"/>
  <c r="GX219" i="1" s="1"/>
  <c r="I220" i="1"/>
  <c r="D85" i="5" s="1"/>
  <c r="AC220" i="1"/>
  <c r="E85" i="5" s="1"/>
  <c r="AE220" i="1"/>
  <c r="AF220" i="1"/>
  <c r="CT220" i="1" s="1"/>
  <c r="S220" i="1" s="1"/>
  <c r="AG220" i="1"/>
  <c r="AH220" i="1"/>
  <c r="CV220" i="1" s="1"/>
  <c r="AI220" i="1"/>
  <c r="CW220" i="1" s="1"/>
  <c r="V220" i="1" s="1"/>
  <c r="Z85" i="5" s="1"/>
  <c r="AJ220" i="1"/>
  <c r="CX220" i="1" s="1"/>
  <c r="W220" i="1" s="1"/>
  <c r="CU220" i="1"/>
  <c r="FR220" i="1"/>
  <c r="GL220" i="1"/>
  <c r="GO220" i="1"/>
  <c r="GP220" i="1"/>
  <c r="GV220" i="1"/>
  <c r="HC220" i="1" s="1"/>
  <c r="GX220" i="1" s="1"/>
  <c r="C221" i="1"/>
  <c r="D221" i="1"/>
  <c r="I221" i="1"/>
  <c r="D88" i="5" s="1"/>
  <c r="AC221" i="1"/>
  <c r="CQ221" i="1" s="1"/>
  <c r="P221" i="1" s="1"/>
  <c r="U88" i="5" s="1"/>
  <c r="AE221" i="1"/>
  <c r="F89" i="5" s="1"/>
  <c r="AF221" i="1"/>
  <c r="AG221" i="1"/>
  <c r="CU221" i="1" s="1"/>
  <c r="T221" i="1" s="1"/>
  <c r="AH221" i="1"/>
  <c r="AI221" i="1"/>
  <c r="AJ221" i="1"/>
  <c r="CX221" i="1" s="1"/>
  <c r="FR221" i="1"/>
  <c r="GL221" i="1"/>
  <c r="GO221" i="1"/>
  <c r="GP221" i="1"/>
  <c r="GV221" i="1"/>
  <c r="HC221" i="1" s="1"/>
  <c r="GX221" i="1" s="1"/>
  <c r="I222" i="1"/>
  <c r="D93" i="5" s="1"/>
  <c r="AC222" i="1"/>
  <c r="AE222" i="1"/>
  <c r="CS222" i="1" s="1"/>
  <c r="R222" i="1" s="1"/>
  <c r="X93" i="5" s="1"/>
  <c r="AF222" i="1"/>
  <c r="AG222" i="1"/>
  <c r="CU222" i="1" s="1"/>
  <c r="AH222" i="1"/>
  <c r="AI222" i="1"/>
  <c r="CW222" i="1" s="1"/>
  <c r="V222" i="1" s="1"/>
  <c r="Z93" i="5" s="1"/>
  <c r="AJ222" i="1"/>
  <c r="CT222" i="1"/>
  <c r="CV222" i="1"/>
  <c r="CX222" i="1"/>
  <c r="W222" i="1" s="1"/>
  <c r="FR222" i="1"/>
  <c r="GL222" i="1"/>
  <c r="GO222" i="1"/>
  <c r="GP222" i="1"/>
  <c r="GV222" i="1"/>
  <c r="HC222" i="1" s="1"/>
  <c r="C223" i="1"/>
  <c r="D223" i="1"/>
  <c r="I223" i="1"/>
  <c r="D96" i="5" s="1"/>
  <c r="AC223" i="1"/>
  <c r="AE223" i="1"/>
  <c r="F97" i="5" s="1"/>
  <c r="AF223" i="1"/>
  <c r="AG223" i="1"/>
  <c r="CU223" i="1" s="1"/>
  <c r="AH223" i="1"/>
  <c r="J96" i="5" s="1"/>
  <c r="AI223" i="1"/>
  <c r="AJ223" i="1"/>
  <c r="CX223" i="1" s="1"/>
  <c r="CQ223" i="1"/>
  <c r="P223" i="1" s="1"/>
  <c r="U96" i="5" s="1"/>
  <c r="CV223" i="1"/>
  <c r="FR223" i="1"/>
  <c r="GL223" i="1"/>
  <c r="GO223" i="1"/>
  <c r="GP223" i="1"/>
  <c r="GV223" i="1"/>
  <c r="HC223" i="1" s="1"/>
  <c r="I224" i="1"/>
  <c r="D101" i="5" s="1"/>
  <c r="AC224" i="1"/>
  <c r="AE224" i="1"/>
  <c r="AD224" i="1" s="1"/>
  <c r="AF224" i="1"/>
  <c r="AG224" i="1"/>
  <c r="CU224" i="1" s="1"/>
  <c r="AH224" i="1"/>
  <c r="CV224" i="1" s="1"/>
  <c r="AI224" i="1"/>
  <c r="AJ224" i="1"/>
  <c r="CX224" i="1" s="1"/>
  <c r="CR224" i="1"/>
  <c r="Q224" i="1" s="1"/>
  <c r="W101" i="5" s="1"/>
  <c r="CT224" i="1"/>
  <c r="CW224" i="1"/>
  <c r="V224" i="1" s="1"/>
  <c r="Z101" i="5" s="1"/>
  <c r="FR224" i="1"/>
  <c r="GL224" i="1"/>
  <c r="GO224" i="1"/>
  <c r="GP224" i="1"/>
  <c r="GV224" i="1"/>
  <c r="HC224" i="1" s="1"/>
  <c r="U225" i="1"/>
  <c r="Y106" i="5" s="1"/>
  <c r="AC225" i="1"/>
  <c r="AE225" i="1"/>
  <c r="AD225" i="1" s="1"/>
  <c r="AF225" i="1"/>
  <c r="CT225" i="1" s="1"/>
  <c r="S225" i="1" s="1"/>
  <c r="V106" i="5" s="1"/>
  <c r="AG225" i="1"/>
  <c r="CU225" i="1" s="1"/>
  <c r="T225" i="1" s="1"/>
  <c r="AH225" i="1"/>
  <c r="CV225" i="1" s="1"/>
  <c r="AI225" i="1"/>
  <c r="AJ225" i="1"/>
  <c r="CX225" i="1" s="1"/>
  <c r="W225" i="1" s="1"/>
  <c r="CR225" i="1"/>
  <c r="Q225" i="1" s="1"/>
  <c r="W106" i="5" s="1"/>
  <c r="CW225" i="1"/>
  <c r="V225" i="1" s="1"/>
  <c r="Z106" i="5" s="1"/>
  <c r="FR225" i="1"/>
  <c r="GL225" i="1"/>
  <c r="GO225" i="1"/>
  <c r="GP225" i="1"/>
  <c r="GV225" i="1"/>
  <c r="HC225" i="1" s="1"/>
  <c r="GX225" i="1" s="1"/>
  <c r="I226" i="1"/>
  <c r="AC226" i="1"/>
  <c r="AE226" i="1"/>
  <c r="AD226" i="1" s="1"/>
  <c r="AF226" i="1"/>
  <c r="CT226" i="1" s="1"/>
  <c r="AG226" i="1"/>
  <c r="CU226" i="1" s="1"/>
  <c r="T226" i="1" s="1"/>
  <c r="AH226" i="1"/>
  <c r="CV226" i="1" s="1"/>
  <c r="AI226" i="1"/>
  <c r="CW226" i="1" s="1"/>
  <c r="AJ226" i="1"/>
  <c r="CX226" i="1" s="1"/>
  <c r="CS226" i="1"/>
  <c r="R226" i="1" s="1"/>
  <c r="X109" i="5" s="1"/>
  <c r="FR226" i="1"/>
  <c r="GL226" i="1"/>
  <c r="GO226" i="1"/>
  <c r="GP226" i="1"/>
  <c r="GV226" i="1"/>
  <c r="HC226" i="1" s="1"/>
  <c r="AC227" i="1"/>
  <c r="E112" i="5" s="1"/>
  <c r="AE227" i="1"/>
  <c r="AD227" i="1" s="1"/>
  <c r="CR227" i="1" s="1"/>
  <c r="Q227" i="1" s="1"/>
  <c r="W112" i="5" s="1"/>
  <c r="AF227" i="1"/>
  <c r="CT227" i="1" s="1"/>
  <c r="S227" i="1" s="1"/>
  <c r="AG227" i="1"/>
  <c r="CU227" i="1" s="1"/>
  <c r="T227" i="1" s="1"/>
  <c r="AH227" i="1"/>
  <c r="CV227" i="1" s="1"/>
  <c r="U227" i="1" s="1"/>
  <c r="Y112" i="5" s="1"/>
  <c r="AI227" i="1"/>
  <c r="AJ227" i="1"/>
  <c r="CX227" i="1" s="1"/>
  <c r="W227" i="1" s="1"/>
  <c r="CS227" i="1"/>
  <c r="R227" i="1" s="1"/>
  <c r="X112" i="5" s="1"/>
  <c r="CW227" i="1"/>
  <c r="V227" i="1" s="1"/>
  <c r="Z112" i="5" s="1"/>
  <c r="FR227" i="1"/>
  <c r="GL227" i="1"/>
  <c r="GO227" i="1"/>
  <c r="GP227" i="1"/>
  <c r="GV227" i="1"/>
  <c r="HC227" i="1" s="1"/>
  <c r="GX227" i="1" s="1"/>
  <c r="C228" i="1"/>
  <c r="D228" i="1"/>
  <c r="I228" i="1"/>
  <c r="D115" i="5" s="1"/>
  <c r="AC228" i="1"/>
  <c r="CQ228" i="1" s="1"/>
  <c r="AE228" i="1"/>
  <c r="CS228" i="1" s="1"/>
  <c r="R228" i="1" s="1"/>
  <c r="AF228" i="1"/>
  <c r="E116" i="5" s="1"/>
  <c r="AG228" i="1"/>
  <c r="CU228" i="1" s="1"/>
  <c r="T228" i="1" s="1"/>
  <c r="AH228" i="1"/>
  <c r="J115" i="5" s="1"/>
  <c r="AI228" i="1"/>
  <c r="AJ228" i="1"/>
  <c r="CX228" i="1" s="1"/>
  <c r="CT228" i="1"/>
  <c r="FR228" i="1"/>
  <c r="GL228" i="1"/>
  <c r="GO228" i="1"/>
  <c r="GP228" i="1"/>
  <c r="GV228" i="1"/>
  <c r="HC228" i="1" s="1"/>
  <c r="GX228" i="1" s="1"/>
  <c r="I229" i="1"/>
  <c r="D120" i="5" s="1"/>
  <c r="AC229" i="1"/>
  <c r="E120" i="5" s="1"/>
  <c r="AE229" i="1"/>
  <c r="AD229" i="1" s="1"/>
  <c r="CR229" i="1" s="1"/>
  <c r="Q229" i="1" s="1"/>
  <c r="W120" i="5" s="1"/>
  <c r="AF229" i="1"/>
  <c r="CT229" i="1" s="1"/>
  <c r="S229" i="1" s="1"/>
  <c r="AG229" i="1"/>
  <c r="CU229" i="1" s="1"/>
  <c r="T229" i="1" s="1"/>
  <c r="AH229" i="1"/>
  <c r="CV229" i="1" s="1"/>
  <c r="AI229" i="1"/>
  <c r="CW229" i="1" s="1"/>
  <c r="V229" i="1" s="1"/>
  <c r="Z120" i="5" s="1"/>
  <c r="AJ229" i="1"/>
  <c r="CX229" i="1" s="1"/>
  <c r="W229" i="1" s="1"/>
  <c r="CS229" i="1"/>
  <c r="R229" i="1" s="1"/>
  <c r="X120" i="5" s="1"/>
  <c r="FR229" i="1"/>
  <c r="GL229" i="1"/>
  <c r="GO229" i="1"/>
  <c r="GP229" i="1"/>
  <c r="GV229" i="1"/>
  <c r="HC229" i="1" s="1"/>
  <c r="GX229" i="1" s="1"/>
  <c r="C230" i="1"/>
  <c r="D230" i="1"/>
  <c r="I230" i="1"/>
  <c r="D123" i="5" s="1"/>
  <c r="AC230" i="1"/>
  <c r="AE230" i="1"/>
  <c r="AF230" i="1"/>
  <c r="E124" i="5" s="1"/>
  <c r="AG230" i="1"/>
  <c r="CU230" i="1" s="1"/>
  <c r="AH230" i="1"/>
  <c r="AI230" i="1"/>
  <c r="J124" i="5" s="1"/>
  <c r="AJ230" i="1"/>
  <c r="CX230" i="1" s="1"/>
  <c r="CT230" i="1"/>
  <c r="S230" i="1" s="1"/>
  <c r="FR230" i="1"/>
  <c r="GL230" i="1"/>
  <c r="GO230" i="1"/>
  <c r="GP230" i="1"/>
  <c r="GV230" i="1"/>
  <c r="HC230" i="1" s="1"/>
  <c r="GX230" i="1" s="1"/>
  <c r="C231" i="1"/>
  <c r="D231" i="1"/>
  <c r="I231" i="1"/>
  <c r="D128" i="5" s="1"/>
  <c r="AC231" i="1"/>
  <c r="CQ231" i="1" s="1"/>
  <c r="AD231" i="1"/>
  <c r="AE231" i="1"/>
  <c r="AF231" i="1"/>
  <c r="E129" i="5" s="1"/>
  <c r="AG231" i="1"/>
  <c r="AH231" i="1"/>
  <c r="AI231" i="1"/>
  <c r="AJ231" i="1"/>
  <c r="CX231" i="1" s="1"/>
  <c r="CU231" i="1"/>
  <c r="FR231" i="1"/>
  <c r="GL231" i="1"/>
  <c r="GO231" i="1"/>
  <c r="GP231" i="1"/>
  <c r="GV231" i="1"/>
  <c r="HC231" i="1" s="1"/>
  <c r="GX231" i="1" s="1"/>
  <c r="I232" i="1"/>
  <c r="D133" i="5" s="1"/>
  <c r="AC232" i="1"/>
  <c r="AE232" i="1"/>
  <c r="AF232" i="1"/>
  <c r="CT232" i="1" s="1"/>
  <c r="AG232" i="1"/>
  <c r="CU232" i="1" s="1"/>
  <c r="T232" i="1" s="1"/>
  <c r="AH232" i="1"/>
  <c r="AI232" i="1"/>
  <c r="CW232" i="1" s="1"/>
  <c r="V232" i="1" s="1"/>
  <c r="Z133" i="5" s="1"/>
  <c r="AJ232" i="1"/>
  <c r="CX232" i="1" s="1"/>
  <c r="CV232" i="1"/>
  <c r="U232" i="1" s="1"/>
  <c r="Y133" i="5" s="1"/>
  <c r="FR232" i="1"/>
  <c r="GL232" i="1"/>
  <c r="GO232" i="1"/>
  <c r="GP232" i="1"/>
  <c r="GV232" i="1"/>
  <c r="HC232" i="1"/>
  <c r="GX232" i="1" s="1"/>
  <c r="C233" i="1"/>
  <c r="D233" i="1"/>
  <c r="I233" i="1"/>
  <c r="S233" i="1"/>
  <c r="AC233" i="1"/>
  <c r="AE233" i="1"/>
  <c r="AD233" i="1" s="1"/>
  <c r="CR233" i="1" s="1"/>
  <c r="AF233" i="1"/>
  <c r="CT233" i="1" s="1"/>
  <c r="AG233" i="1"/>
  <c r="CU233" i="1" s="1"/>
  <c r="T233" i="1" s="1"/>
  <c r="AH233" i="1"/>
  <c r="CV233" i="1" s="1"/>
  <c r="AI233" i="1"/>
  <c r="CW233" i="1" s="1"/>
  <c r="V233" i="1" s="1"/>
  <c r="AJ233" i="1"/>
  <c r="CX233" i="1" s="1"/>
  <c r="W233" i="1" s="1"/>
  <c r="CQ233" i="1"/>
  <c r="P233" i="1" s="1"/>
  <c r="FR233" i="1"/>
  <c r="GL233" i="1"/>
  <c r="GO233" i="1"/>
  <c r="GP233" i="1"/>
  <c r="GV233" i="1"/>
  <c r="HC233" i="1" s="1"/>
  <c r="GX233" i="1" s="1"/>
  <c r="C234" i="1"/>
  <c r="D234" i="1"/>
  <c r="I234" i="1"/>
  <c r="D136" i="5" s="1"/>
  <c r="AC234" i="1"/>
  <c r="AE234" i="1"/>
  <c r="AF234" i="1"/>
  <c r="E137" i="5" s="1"/>
  <c r="AG234" i="1"/>
  <c r="CU234" i="1" s="1"/>
  <c r="T234" i="1" s="1"/>
  <c r="AH234" i="1"/>
  <c r="AI234" i="1"/>
  <c r="AJ234" i="1"/>
  <c r="CQ234" i="1"/>
  <c r="P234" i="1" s="1"/>
  <c r="U136" i="5" s="1"/>
  <c r="CT234" i="1"/>
  <c r="CX234" i="1"/>
  <c r="W234" i="1" s="1"/>
  <c r="FR234" i="1"/>
  <c r="GL234" i="1"/>
  <c r="GO234" i="1"/>
  <c r="GP234" i="1"/>
  <c r="GV234" i="1"/>
  <c r="HC234" i="1" s="1"/>
  <c r="B236" i="1"/>
  <c r="B215" i="1" s="1"/>
  <c r="C236" i="1"/>
  <c r="C215" i="1" s="1"/>
  <c r="D236" i="1"/>
  <c r="D215" i="1" s="1"/>
  <c r="F236" i="1"/>
  <c r="F215" i="1" s="1"/>
  <c r="G236" i="1"/>
  <c r="BX236" i="1"/>
  <c r="BX215" i="1" s="1"/>
  <c r="CK236" i="1"/>
  <c r="CK215" i="1" s="1"/>
  <c r="CL236" i="1"/>
  <c r="CL215" i="1" s="1"/>
  <c r="CM236" i="1"/>
  <c r="BD236" i="1" s="1"/>
  <c r="F272" i="1"/>
  <c r="F410" i="1" s="1"/>
  <c r="F273" i="1"/>
  <c r="F284" i="1" s="1"/>
  <c r="F409" i="1" s="1"/>
  <c r="F285" i="1"/>
  <c r="F297" i="1"/>
  <c r="F308" i="1" s="1"/>
  <c r="F309" i="1"/>
  <c r="F320" i="1" s="1"/>
  <c r="F321" i="1"/>
  <c r="F332" i="1" s="1"/>
  <c r="F333" i="1"/>
  <c r="F344" i="1" s="1"/>
  <c r="F345" i="1"/>
  <c r="F356" i="1"/>
  <c r="F357" i="1"/>
  <c r="F368" i="1" s="1"/>
  <c r="F371" i="1"/>
  <c r="F369" i="1" s="1"/>
  <c r="F380" i="1" s="1"/>
  <c r="F383" i="1"/>
  <c r="F381" i="1" s="1"/>
  <c r="F392" i="1" s="1"/>
  <c r="F397" i="1"/>
  <c r="F398" i="1"/>
  <c r="G151" i="5" s="1"/>
  <c r="F399" i="1"/>
  <c r="G152" i="5" s="1"/>
  <c r="F401" i="1"/>
  <c r="F402" i="1"/>
  <c r="F403" i="1"/>
  <c r="G154" i="5" s="1"/>
  <c r="F405" i="1"/>
  <c r="F406" i="1"/>
  <c r="D414" i="1"/>
  <c r="E416" i="1"/>
  <c r="Z416" i="1"/>
  <c r="AA416" i="1"/>
  <c r="AM416" i="1"/>
  <c r="AN416" i="1"/>
  <c r="BE416" i="1"/>
  <c r="BF416" i="1"/>
  <c r="BG416" i="1"/>
  <c r="BH416" i="1"/>
  <c r="BI416" i="1"/>
  <c r="BJ416" i="1"/>
  <c r="BK416" i="1"/>
  <c r="BL416" i="1"/>
  <c r="BM416" i="1"/>
  <c r="BN416" i="1"/>
  <c r="BO416" i="1"/>
  <c r="BP416" i="1"/>
  <c r="BQ416" i="1"/>
  <c r="BR416" i="1"/>
  <c r="BS416" i="1"/>
  <c r="BT416" i="1"/>
  <c r="BU416" i="1"/>
  <c r="BV416" i="1"/>
  <c r="BW416" i="1"/>
  <c r="CN416" i="1"/>
  <c r="CO416" i="1"/>
  <c r="CP416" i="1"/>
  <c r="CQ416" i="1"/>
  <c r="CR416" i="1"/>
  <c r="CS416" i="1"/>
  <c r="CT416" i="1"/>
  <c r="CU416" i="1"/>
  <c r="CV416" i="1"/>
  <c r="CW416" i="1"/>
  <c r="CX416" i="1"/>
  <c r="CY416" i="1"/>
  <c r="CZ416" i="1"/>
  <c r="DA416" i="1"/>
  <c r="DB416" i="1"/>
  <c r="DC416" i="1"/>
  <c r="DD416" i="1"/>
  <c r="DE416" i="1"/>
  <c r="DF416" i="1"/>
  <c r="DG416" i="1"/>
  <c r="DH416" i="1"/>
  <c r="DI416" i="1"/>
  <c r="DJ416" i="1"/>
  <c r="DK416" i="1"/>
  <c r="DL416" i="1"/>
  <c r="DM416" i="1"/>
  <c r="DN416" i="1"/>
  <c r="DO416" i="1"/>
  <c r="DP416" i="1"/>
  <c r="DQ416" i="1"/>
  <c r="DR416" i="1"/>
  <c r="DS416" i="1"/>
  <c r="DT416" i="1"/>
  <c r="DU416" i="1"/>
  <c r="DV416" i="1"/>
  <c r="DW416" i="1"/>
  <c r="DX416" i="1"/>
  <c r="DY416" i="1"/>
  <c r="DZ416" i="1"/>
  <c r="EA416" i="1"/>
  <c r="EB416" i="1"/>
  <c r="EC416" i="1"/>
  <c r="ED416" i="1"/>
  <c r="EE416" i="1"/>
  <c r="EF416" i="1"/>
  <c r="EG416" i="1"/>
  <c r="EH416" i="1"/>
  <c r="EI416" i="1"/>
  <c r="EJ416" i="1"/>
  <c r="EK416" i="1"/>
  <c r="EL416" i="1"/>
  <c r="EM416" i="1"/>
  <c r="EN416" i="1"/>
  <c r="EO416" i="1"/>
  <c r="EP416" i="1"/>
  <c r="EQ416" i="1"/>
  <c r="ER416" i="1"/>
  <c r="ES416" i="1"/>
  <c r="ET416" i="1"/>
  <c r="EU416" i="1"/>
  <c r="EV416" i="1"/>
  <c r="EW416" i="1"/>
  <c r="EX416" i="1"/>
  <c r="EY416" i="1"/>
  <c r="EZ416" i="1"/>
  <c r="FA416" i="1"/>
  <c r="FB416" i="1"/>
  <c r="FC416" i="1"/>
  <c r="FD416" i="1"/>
  <c r="FE416" i="1"/>
  <c r="FF416" i="1"/>
  <c r="FG416" i="1"/>
  <c r="FH416" i="1"/>
  <c r="FI416" i="1"/>
  <c r="FJ416" i="1"/>
  <c r="FK416" i="1"/>
  <c r="FL416" i="1"/>
  <c r="FM416" i="1"/>
  <c r="FN416" i="1"/>
  <c r="FO416" i="1"/>
  <c r="FP416" i="1"/>
  <c r="FQ416" i="1"/>
  <c r="FR416" i="1"/>
  <c r="FS416" i="1"/>
  <c r="FT416" i="1"/>
  <c r="FU416" i="1"/>
  <c r="FV416" i="1"/>
  <c r="FW416" i="1"/>
  <c r="FX416" i="1"/>
  <c r="FY416" i="1"/>
  <c r="FZ416" i="1"/>
  <c r="GA416" i="1"/>
  <c r="GB416" i="1"/>
  <c r="GC416" i="1"/>
  <c r="GD416" i="1"/>
  <c r="GE416" i="1"/>
  <c r="GF416" i="1"/>
  <c r="GG416" i="1"/>
  <c r="GH416" i="1"/>
  <c r="GI416" i="1"/>
  <c r="GJ416" i="1"/>
  <c r="GK416" i="1"/>
  <c r="GL416" i="1"/>
  <c r="GM416" i="1"/>
  <c r="GN416" i="1"/>
  <c r="GO416" i="1"/>
  <c r="GP416" i="1"/>
  <c r="GQ416" i="1"/>
  <c r="GR416" i="1"/>
  <c r="GS416" i="1"/>
  <c r="GT416" i="1"/>
  <c r="GU416" i="1"/>
  <c r="GV416" i="1"/>
  <c r="GW416" i="1"/>
  <c r="GX416" i="1"/>
  <c r="C418" i="1"/>
  <c r="D418" i="1"/>
  <c r="I418" i="1"/>
  <c r="D159" i="5" s="1"/>
  <c r="U418" i="1"/>
  <c r="AC418" i="1"/>
  <c r="CQ418" i="1" s="1"/>
  <c r="AE418" i="1"/>
  <c r="AF418" i="1"/>
  <c r="AG418" i="1"/>
  <c r="CU418" i="1" s="1"/>
  <c r="T418" i="1" s="1"/>
  <c r="AH418" i="1"/>
  <c r="J159" i="5" s="1"/>
  <c r="AI418" i="1"/>
  <c r="AJ418" i="1"/>
  <c r="CX418" i="1" s="1"/>
  <c r="W418" i="1" s="1"/>
  <c r="CS418" i="1"/>
  <c r="R418" i="1" s="1"/>
  <c r="CV418" i="1"/>
  <c r="FR418" i="1"/>
  <c r="GL418" i="1"/>
  <c r="GO418" i="1"/>
  <c r="GP418" i="1"/>
  <c r="GV418" i="1"/>
  <c r="HC418" i="1" s="1"/>
  <c r="GX418" i="1" s="1"/>
  <c r="I419" i="1"/>
  <c r="D164" i="5" s="1"/>
  <c r="AC419" i="1"/>
  <c r="E164" i="5" s="1"/>
  <c r="AE419" i="1"/>
  <c r="AD419" i="1" s="1"/>
  <c r="AF419" i="1"/>
  <c r="CT419" i="1" s="1"/>
  <c r="AG419" i="1"/>
  <c r="CU419" i="1" s="1"/>
  <c r="T419" i="1" s="1"/>
  <c r="AH419" i="1"/>
  <c r="CV419" i="1" s="1"/>
  <c r="AI419" i="1"/>
  <c r="AJ419" i="1"/>
  <c r="CX419" i="1" s="1"/>
  <c r="CQ419" i="1"/>
  <c r="P419" i="1" s="1"/>
  <c r="U164" i="5" s="1"/>
  <c r="CW419" i="1"/>
  <c r="FR419" i="1"/>
  <c r="GL419" i="1"/>
  <c r="GO419" i="1"/>
  <c r="GP419" i="1"/>
  <c r="GV419" i="1"/>
  <c r="HC419" i="1" s="1"/>
  <c r="U420" i="1"/>
  <c r="Y167" i="5" s="1"/>
  <c r="AC420" i="1"/>
  <c r="E167" i="5" s="1"/>
  <c r="AE420" i="1"/>
  <c r="AF420" i="1"/>
  <c r="CT420" i="1" s="1"/>
  <c r="S420" i="1" s="1"/>
  <c r="AG420" i="1"/>
  <c r="AH420" i="1"/>
  <c r="AI420" i="1"/>
  <c r="CW420" i="1" s="1"/>
  <c r="V420" i="1" s="1"/>
  <c r="Z167" i="5" s="1"/>
  <c r="AJ420" i="1"/>
  <c r="CX420" i="1" s="1"/>
  <c r="W420" i="1" s="1"/>
  <c r="CU420" i="1"/>
  <c r="T420" i="1" s="1"/>
  <c r="CV420" i="1"/>
  <c r="FR420" i="1"/>
  <c r="GL420" i="1"/>
  <c r="GO420" i="1"/>
  <c r="GP420" i="1"/>
  <c r="GV420" i="1"/>
  <c r="HC420" i="1" s="1"/>
  <c r="GX420" i="1" s="1"/>
  <c r="C421" i="1"/>
  <c r="D421" i="1"/>
  <c r="I421" i="1"/>
  <c r="D170" i="5" s="1"/>
  <c r="AC421" i="1"/>
  <c r="CQ421" i="1" s="1"/>
  <c r="AE421" i="1"/>
  <c r="AF421" i="1"/>
  <c r="AG421" i="1"/>
  <c r="CU421" i="1" s="1"/>
  <c r="AH421" i="1"/>
  <c r="J170" i="5" s="1"/>
  <c r="AI421" i="1"/>
  <c r="AJ421" i="1"/>
  <c r="CX421" i="1" s="1"/>
  <c r="W421" i="1" s="1"/>
  <c r="CS421" i="1"/>
  <c r="CV421" i="1"/>
  <c r="U421" i="1" s="1"/>
  <c r="FR421" i="1"/>
  <c r="GL421" i="1"/>
  <c r="GO421" i="1"/>
  <c r="GP421" i="1"/>
  <c r="GV421" i="1"/>
  <c r="HC421" i="1"/>
  <c r="GX421" i="1" s="1"/>
  <c r="AC422" i="1"/>
  <c r="AE422" i="1"/>
  <c r="AD422" i="1" s="1"/>
  <c r="CR422" i="1" s="1"/>
  <c r="Q422" i="1" s="1"/>
  <c r="AF422" i="1"/>
  <c r="CT422" i="1" s="1"/>
  <c r="S422" i="1" s="1"/>
  <c r="V176" i="5" s="1"/>
  <c r="AG422" i="1"/>
  <c r="CU422" i="1" s="1"/>
  <c r="T422" i="1" s="1"/>
  <c r="AH422" i="1"/>
  <c r="AI422" i="1"/>
  <c r="CW422" i="1" s="1"/>
  <c r="V422" i="1" s="1"/>
  <c r="Z176" i="5" s="1"/>
  <c r="AJ422" i="1"/>
  <c r="CX422" i="1" s="1"/>
  <c r="W422" i="1" s="1"/>
  <c r="CV422" i="1"/>
  <c r="U422" i="1" s="1"/>
  <c r="Y176" i="5" s="1"/>
  <c r="FR422" i="1"/>
  <c r="GL422" i="1"/>
  <c r="GO422" i="1"/>
  <c r="GP422" i="1"/>
  <c r="GV422" i="1"/>
  <c r="HC422" i="1" s="1"/>
  <c r="GX422" i="1" s="1"/>
  <c r="C423" i="1"/>
  <c r="D423" i="1"/>
  <c r="I423" i="1"/>
  <c r="D179" i="5" s="1"/>
  <c r="AC423" i="1"/>
  <c r="CQ423" i="1" s="1"/>
  <c r="AE423" i="1"/>
  <c r="F180" i="5" s="1"/>
  <c r="AF423" i="1"/>
  <c r="AG423" i="1"/>
  <c r="CU423" i="1" s="1"/>
  <c r="AH423" i="1"/>
  <c r="AI423" i="1"/>
  <c r="J180" i="5" s="1"/>
  <c r="AJ423" i="1"/>
  <c r="CX423" i="1" s="1"/>
  <c r="W423" i="1" s="1"/>
  <c r="CW423" i="1"/>
  <c r="V423" i="1" s="1"/>
  <c r="FR423" i="1"/>
  <c r="GL423" i="1"/>
  <c r="GO423" i="1"/>
  <c r="GP423" i="1"/>
  <c r="GV423" i="1"/>
  <c r="HC423" i="1" s="1"/>
  <c r="AC424" i="1"/>
  <c r="AE424" i="1"/>
  <c r="CS424" i="1" s="1"/>
  <c r="R424" i="1" s="1"/>
  <c r="X184" i="5" s="1"/>
  <c r="AF424" i="1"/>
  <c r="CT424" i="1" s="1"/>
  <c r="S424" i="1" s="1"/>
  <c r="V184" i="5" s="1"/>
  <c r="AG424" i="1"/>
  <c r="AH424" i="1"/>
  <c r="CV424" i="1" s="1"/>
  <c r="U424" i="1" s="1"/>
  <c r="Y184" i="5" s="1"/>
  <c r="AI424" i="1"/>
  <c r="CW424" i="1" s="1"/>
  <c r="V424" i="1" s="1"/>
  <c r="Z184" i="5" s="1"/>
  <c r="AJ424" i="1"/>
  <c r="CX424" i="1" s="1"/>
  <c r="W424" i="1" s="1"/>
  <c r="CU424" i="1"/>
  <c r="T424" i="1" s="1"/>
  <c r="FR424" i="1"/>
  <c r="GL424" i="1"/>
  <c r="GO424" i="1"/>
  <c r="GP424" i="1"/>
  <c r="GV424" i="1"/>
  <c r="HC424" i="1" s="1"/>
  <c r="GX424" i="1" s="1"/>
  <c r="I425" i="1"/>
  <c r="D187" i="5" s="1"/>
  <c r="AC425" i="1"/>
  <c r="AE425" i="1"/>
  <c r="AF425" i="1"/>
  <c r="CT425" i="1" s="1"/>
  <c r="AG425" i="1"/>
  <c r="CU425" i="1" s="1"/>
  <c r="AH425" i="1"/>
  <c r="AI425" i="1"/>
  <c r="CW425" i="1" s="1"/>
  <c r="AJ425" i="1"/>
  <c r="CX425" i="1" s="1"/>
  <c r="CV425" i="1"/>
  <c r="FR425" i="1"/>
  <c r="GL425" i="1"/>
  <c r="GO425" i="1"/>
  <c r="GP425" i="1"/>
  <c r="GV425" i="1"/>
  <c r="HC425" i="1" s="1"/>
  <c r="C426" i="1"/>
  <c r="D426" i="1"/>
  <c r="I426" i="1"/>
  <c r="D190" i="5" s="1"/>
  <c r="AC426" i="1"/>
  <c r="CQ426" i="1" s="1"/>
  <c r="AE426" i="1"/>
  <c r="AF426" i="1"/>
  <c r="AG426" i="1"/>
  <c r="AH426" i="1"/>
  <c r="AI426" i="1"/>
  <c r="J191" i="5" s="1"/>
  <c r="AJ426" i="1"/>
  <c r="CX426" i="1" s="1"/>
  <c r="CU426" i="1"/>
  <c r="T426" i="1" s="1"/>
  <c r="FR426" i="1"/>
  <c r="GL426" i="1"/>
  <c r="GO426" i="1"/>
  <c r="GP426" i="1"/>
  <c r="GV426" i="1"/>
  <c r="HC426" i="1"/>
  <c r="I427" i="1"/>
  <c r="D195" i="5" s="1"/>
  <c r="AC427" i="1"/>
  <c r="AE427" i="1"/>
  <c r="AF427" i="1"/>
  <c r="CT427" i="1" s="1"/>
  <c r="S427" i="1" s="1"/>
  <c r="V195" i="5" s="1"/>
  <c r="AG427" i="1"/>
  <c r="CU427" i="1" s="1"/>
  <c r="AH427" i="1"/>
  <c r="CV427" i="1" s="1"/>
  <c r="U427" i="1" s="1"/>
  <c r="Y195" i="5" s="1"/>
  <c r="AI427" i="1"/>
  <c r="CW427" i="1" s="1"/>
  <c r="AJ427" i="1"/>
  <c r="CX427" i="1" s="1"/>
  <c r="W427" i="1" s="1"/>
  <c r="FR427" i="1"/>
  <c r="GL427" i="1"/>
  <c r="GO427" i="1"/>
  <c r="GP427" i="1"/>
  <c r="GV427" i="1"/>
  <c r="HC427" i="1" s="1"/>
  <c r="I428" i="1"/>
  <c r="D198" i="5" s="1"/>
  <c r="AC428" i="1"/>
  <c r="E198" i="5" s="1"/>
  <c r="AE428" i="1"/>
  <c r="AD428" i="1" s="1"/>
  <c r="AF428" i="1"/>
  <c r="CT428" i="1" s="1"/>
  <c r="AG428" i="1"/>
  <c r="CU428" i="1" s="1"/>
  <c r="T428" i="1" s="1"/>
  <c r="AH428" i="1"/>
  <c r="CV428" i="1" s="1"/>
  <c r="U428" i="1" s="1"/>
  <c r="Y198" i="5" s="1"/>
  <c r="AI428" i="1"/>
  <c r="CW428" i="1" s="1"/>
  <c r="AJ428" i="1"/>
  <c r="CX428" i="1" s="1"/>
  <c r="CS428" i="1"/>
  <c r="R428" i="1" s="1"/>
  <c r="FR428" i="1"/>
  <c r="GL428" i="1"/>
  <c r="GO428" i="1"/>
  <c r="GP428" i="1"/>
  <c r="GV428" i="1"/>
  <c r="HC428" i="1" s="1"/>
  <c r="GX428" i="1" s="1"/>
  <c r="B430" i="1"/>
  <c r="B416" i="1" s="1"/>
  <c r="C430" i="1"/>
  <c r="C416" i="1" s="1"/>
  <c r="D430" i="1"/>
  <c r="D416" i="1" s="1"/>
  <c r="F430" i="1"/>
  <c r="F416" i="1" s="1"/>
  <c r="G430" i="1"/>
  <c r="BX430" i="1"/>
  <c r="BX416" i="1" s="1"/>
  <c r="CK430" i="1"/>
  <c r="BB430" i="1" s="1"/>
  <c r="CL430" i="1"/>
  <c r="CL416" i="1" s="1"/>
  <c r="CM430" i="1"/>
  <c r="CM416" i="1" s="1"/>
  <c r="F466" i="1"/>
  <c r="F604" i="1" s="1"/>
  <c r="F467" i="1"/>
  <c r="F478" i="1" s="1"/>
  <c r="F603" i="1" s="1"/>
  <c r="F479" i="1"/>
  <c r="F491" i="1"/>
  <c r="F502" i="1" s="1"/>
  <c r="F503" i="1"/>
  <c r="F514" i="1" s="1"/>
  <c r="F515" i="1"/>
  <c r="F527" i="1"/>
  <c r="F538" i="1" s="1"/>
  <c r="F539" i="1"/>
  <c r="F550" i="1" s="1"/>
  <c r="F551" i="1"/>
  <c r="F562" i="1"/>
  <c r="F565" i="1"/>
  <c r="F563" i="1" s="1"/>
  <c r="F574" i="1" s="1"/>
  <c r="F577" i="1"/>
  <c r="F591" i="1"/>
  <c r="F592" i="1"/>
  <c r="G215" i="5" s="1"/>
  <c r="F593" i="1"/>
  <c r="G216" i="5" s="1"/>
  <c r="F595" i="1"/>
  <c r="F596" i="1"/>
  <c r="F597" i="1"/>
  <c r="G218" i="5" s="1"/>
  <c r="F599" i="1"/>
  <c r="F600" i="1"/>
  <c r="D608" i="1"/>
  <c r="E610" i="1"/>
  <c r="Z610" i="1"/>
  <c r="AA610" i="1"/>
  <c r="AM610" i="1"/>
  <c r="AN610" i="1"/>
  <c r="BE610" i="1"/>
  <c r="BF610" i="1"/>
  <c r="BG610" i="1"/>
  <c r="BH610" i="1"/>
  <c r="BI610" i="1"/>
  <c r="BJ610" i="1"/>
  <c r="BK610" i="1"/>
  <c r="BL610" i="1"/>
  <c r="BM610" i="1"/>
  <c r="BN610" i="1"/>
  <c r="BO610" i="1"/>
  <c r="BP610" i="1"/>
  <c r="BQ610" i="1"/>
  <c r="BR610" i="1"/>
  <c r="BS610" i="1"/>
  <c r="BT610" i="1"/>
  <c r="BU610" i="1"/>
  <c r="BV610" i="1"/>
  <c r="BW610" i="1"/>
  <c r="CN610" i="1"/>
  <c r="CO610" i="1"/>
  <c r="CP610" i="1"/>
  <c r="CQ610" i="1"/>
  <c r="CR610" i="1"/>
  <c r="CS610" i="1"/>
  <c r="CT610" i="1"/>
  <c r="CU610" i="1"/>
  <c r="CV610" i="1"/>
  <c r="CW610" i="1"/>
  <c r="CX610" i="1"/>
  <c r="CY610" i="1"/>
  <c r="CZ610" i="1"/>
  <c r="DA610" i="1"/>
  <c r="DB610" i="1"/>
  <c r="DC610" i="1"/>
  <c r="DD610" i="1"/>
  <c r="DE610" i="1"/>
  <c r="DF610" i="1"/>
  <c r="DG610" i="1"/>
  <c r="DH610" i="1"/>
  <c r="DI610" i="1"/>
  <c r="DJ610" i="1"/>
  <c r="DK610" i="1"/>
  <c r="DL610" i="1"/>
  <c r="DM610" i="1"/>
  <c r="DN610" i="1"/>
  <c r="DO610" i="1"/>
  <c r="DP610" i="1"/>
  <c r="DQ610" i="1"/>
  <c r="DR610" i="1"/>
  <c r="DS610" i="1"/>
  <c r="DT610" i="1"/>
  <c r="DU610" i="1"/>
  <c r="DV610" i="1"/>
  <c r="DW610" i="1"/>
  <c r="DX610" i="1"/>
  <c r="DY610" i="1"/>
  <c r="DZ610" i="1"/>
  <c r="EA610" i="1"/>
  <c r="EB610" i="1"/>
  <c r="EC610" i="1"/>
  <c r="ED610" i="1"/>
  <c r="EE610" i="1"/>
  <c r="EF610" i="1"/>
  <c r="EG610" i="1"/>
  <c r="EH610" i="1"/>
  <c r="EI610" i="1"/>
  <c r="EJ610" i="1"/>
  <c r="EK610" i="1"/>
  <c r="EL610" i="1"/>
  <c r="EM610" i="1"/>
  <c r="EN610" i="1"/>
  <c r="EO610" i="1"/>
  <c r="EP610" i="1"/>
  <c r="EQ610" i="1"/>
  <c r="ER610" i="1"/>
  <c r="ES610" i="1"/>
  <c r="ET610" i="1"/>
  <c r="EU610" i="1"/>
  <c r="EV610" i="1"/>
  <c r="EW610" i="1"/>
  <c r="EX610" i="1"/>
  <c r="EY610" i="1"/>
  <c r="EZ610" i="1"/>
  <c r="FA610" i="1"/>
  <c r="FB610" i="1"/>
  <c r="FC610" i="1"/>
  <c r="FD610" i="1"/>
  <c r="FE610" i="1"/>
  <c r="FF610" i="1"/>
  <c r="FG610" i="1"/>
  <c r="FH610" i="1"/>
  <c r="FI610" i="1"/>
  <c r="FJ610" i="1"/>
  <c r="FK610" i="1"/>
  <c r="FL610" i="1"/>
  <c r="FM610" i="1"/>
  <c r="FN610" i="1"/>
  <c r="FO610" i="1"/>
  <c r="FP610" i="1"/>
  <c r="FQ610" i="1"/>
  <c r="FR610" i="1"/>
  <c r="FS610" i="1"/>
  <c r="FT610" i="1"/>
  <c r="FU610" i="1"/>
  <c r="FV610" i="1"/>
  <c r="FW610" i="1"/>
  <c r="FX610" i="1"/>
  <c r="FY610" i="1"/>
  <c r="FZ610" i="1"/>
  <c r="GA610" i="1"/>
  <c r="GB610" i="1"/>
  <c r="GC610" i="1"/>
  <c r="GD610" i="1"/>
  <c r="GE610" i="1"/>
  <c r="GF610" i="1"/>
  <c r="GG610" i="1"/>
  <c r="GH610" i="1"/>
  <c r="GI610" i="1"/>
  <c r="GJ610" i="1"/>
  <c r="GK610" i="1"/>
  <c r="GL610" i="1"/>
  <c r="GM610" i="1"/>
  <c r="GN610" i="1"/>
  <c r="GO610" i="1"/>
  <c r="GP610" i="1"/>
  <c r="GQ610" i="1"/>
  <c r="GR610" i="1"/>
  <c r="GS610" i="1"/>
  <c r="GT610" i="1"/>
  <c r="GU610" i="1"/>
  <c r="GV610" i="1"/>
  <c r="GW610" i="1"/>
  <c r="GX610" i="1"/>
  <c r="C612" i="1"/>
  <c r="D612" i="1"/>
  <c r="I612" i="1"/>
  <c r="D223" i="5" s="1"/>
  <c r="AC612" i="1"/>
  <c r="CQ612" i="1" s="1"/>
  <c r="AE612" i="1"/>
  <c r="AF612" i="1"/>
  <c r="AG612" i="1"/>
  <c r="CU612" i="1" s="1"/>
  <c r="AH612" i="1"/>
  <c r="J223" i="5" s="1"/>
  <c r="AI612" i="1"/>
  <c r="J224" i="5" s="1"/>
  <c r="AJ612" i="1"/>
  <c r="CX612" i="1" s="1"/>
  <c r="W612" i="1" s="1"/>
  <c r="FR612" i="1"/>
  <c r="BY618" i="1" s="1"/>
  <c r="BY610" i="1" s="1"/>
  <c r="GL612" i="1"/>
  <c r="GO612" i="1"/>
  <c r="GP612" i="1"/>
  <c r="GV612" i="1"/>
  <c r="HC612" i="1" s="1"/>
  <c r="C613" i="1"/>
  <c r="D613" i="1"/>
  <c r="I613" i="1"/>
  <c r="D228" i="5" s="1"/>
  <c r="AC613" i="1"/>
  <c r="AE613" i="1"/>
  <c r="AF613" i="1"/>
  <c r="E229" i="5" s="1"/>
  <c r="AG613" i="1"/>
  <c r="CU613" i="1" s="1"/>
  <c r="T613" i="1" s="1"/>
  <c r="AH613" i="1"/>
  <c r="AI613" i="1"/>
  <c r="AJ613" i="1"/>
  <c r="CX613" i="1" s="1"/>
  <c r="CQ613" i="1"/>
  <c r="FR613" i="1"/>
  <c r="GL613" i="1"/>
  <c r="GO613" i="1"/>
  <c r="GP613" i="1"/>
  <c r="GV613" i="1"/>
  <c r="HC613" i="1" s="1"/>
  <c r="C614" i="1"/>
  <c r="D614" i="1"/>
  <c r="I614" i="1"/>
  <c r="S614" i="1"/>
  <c r="AC614" i="1"/>
  <c r="AE614" i="1"/>
  <c r="AF614" i="1"/>
  <c r="E234" i="5" s="1"/>
  <c r="AG614" i="1"/>
  <c r="CU614" i="1" s="1"/>
  <c r="T614" i="1" s="1"/>
  <c r="AH614" i="1"/>
  <c r="AI614" i="1"/>
  <c r="AJ614" i="1"/>
  <c r="CQ614" i="1"/>
  <c r="P614" i="1" s="1"/>
  <c r="U233" i="5" s="1"/>
  <c r="CT614" i="1"/>
  <c r="CX614" i="1"/>
  <c r="W614" i="1" s="1"/>
  <c r="FR614" i="1"/>
  <c r="GL614" i="1"/>
  <c r="GO614" i="1"/>
  <c r="GP614" i="1"/>
  <c r="CD618" i="1" s="1"/>
  <c r="CD610" i="1" s="1"/>
  <c r="GV614" i="1"/>
  <c r="HC614" i="1" s="1"/>
  <c r="GX614" i="1" s="1"/>
  <c r="I615" i="1"/>
  <c r="D238" i="5" s="1"/>
  <c r="AC615" i="1"/>
  <c r="E238" i="5" s="1"/>
  <c r="AE615" i="1"/>
  <c r="AD615" i="1" s="1"/>
  <c r="CR615" i="1" s="1"/>
  <c r="AF615" i="1"/>
  <c r="AG615" i="1"/>
  <c r="AH615" i="1"/>
  <c r="CV615" i="1" s="1"/>
  <c r="AI615" i="1"/>
  <c r="CW615" i="1" s="1"/>
  <c r="V615" i="1" s="1"/>
  <c r="Z238" i="5" s="1"/>
  <c r="AJ615" i="1"/>
  <c r="CX615" i="1" s="1"/>
  <c r="CU615" i="1"/>
  <c r="T615" i="1" s="1"/>
  <c r="FR615" i="1"/>
  <c r="GL615" i="1"/>
  <c r="GO615" i="1"/>
  <c r="GP615" i="1"/>
  <c r="GV615" i="1"/>
  <c r="HC615" i="1" s="1"/>
  <c r="GX615" i="1" s="1"/>
  <c r="C616" i="1"/>
  <c r="D616" i="1"/>
  <c r="I616" i="1"/>
  <c r="D241" i="5" s="1"/>
  <c r="AC616" i="1"/>
  <c r="AE616" i="1"/>
  <c r="AF616" i="1"/>
  <c r="E242" i="5" s="1"/>
  <c r="AG616" i="1"/>
  <c r="CU616" i="1" s="1"/>
  <c r="T616" i="1" s="1"/>
  <c r="AH616" i="1"/>
  <c r="J241" i="5" s="1"/>
  <c r="AI616" i="1"/>
  <c r="AJ616" i="1"/>
  <c r="CT616" i="1"/>
  <c r="S616" i="1" s="1"/>
  <c r="CV616" i="1"/>
  <c r="CX616" i="1"/>
  <c r="FR616" i="1"/>
  <c r="GL616" i="1"/>
  <c r="GO616" i="1"/>
  <c r="GP616" i="1"/>
  <c r="GV616" i="1"/>
  <c r="HC616" i="1" s="1"/>
  <c r="GX616" i="1"/>
  <c r="B618" i="1"/>
  <c r="B610" i="1" s="1"/>
  <c r="C618" i="1"/>
  <c r="C610" i="1" s="1"/>
  <c r="D618" i="1"/>
  <c r="D610" i="1" s="1"/>
  <c r="F618" i="1"/>
  <c r="F610" i="1" s="1"/>
  <c r="G618" i="1"/>
  <c r="BX618" i="1"/>
  <c r="CK618" i="1"/>
  <c r="CK610" i="1" s="1"/>
  <c r="CL618" i="1"/>
  <c r="BC618" i="1" s="1"/>
  <c r="CM618" i="1"/>
  <c r="CM610" i="1" s="1"/>
  <c r="F654" i="1"/>
  <c r="F792" i="1" s="1"/>
  <c r="F655" i="1"/>
  <c r="F666" i="1" s="1"/>
  <c r="F791" i="1" s="1"/>
  <c r="F667" i="1"/>
  <c r="G247" i="5" s="1"/>
  <c r="F679" i="1"/>
  <c r="F690" i="1" s="1"/>
  <c r="F691" i="1"/>
  <c r="F702" i="1" s="1"/>
  <c r="F703" i="1"/>
  <c r="F714" i="1" s="1"/>
  <c r="F715" i="1"/>
  <c r="F726" i="1" s="1"/>
  <c r="F727" i="1"/>
  <c r="F738" i="1" s="1"/>
  <c r="F739" i="1"/>
  <c r="F750" i="1" s="1"/>
  <c r="F753" i="1"/>
  <c r="F751" i="1" s="1"/>
  <c r="F762" i="1" s="1"/>
  <c r="F765" i="1"/>
  <c r="F763" i="1" s="1"/>
  <c r="F774" i="1" s="1"/>
  <c r="F779" i="1"/>
  <c r="F780" i="1"/>
  <c r="G255" i="5" s="1"/>
  <c r="F781" i="1"/>
  <c r="G256" i="5" s="1"/>
  <c r="F783" i="1"/>
  <c r="F784" i="1"/>
  <c r="F785" i="1"/>
  <c r="G258" i="5" s="1"/>
  <c r="F787" i="1"/>
  <c r="F788" i="1"/>
  <c r="B796" i="1"/>
  <c r="B22" i="1" s="1"/>
  <c r="C796" i="1"/>
  <c r="C22" i="1" s="1"/>
  <c r="D796" i="1"/>
  <c r="D22" i="1" s="1"/>
  <c r="F796" i="1"/>
  <c r="F22" i="1" s="1"/>
  <c r="G796" i="1"/>
  <c r="G22" i="1" s="1"/>
  <c r="F832" i="1"/>
  <c r="F833" i="1"/>
  <c r="F844" i="1" s="1"/>
  <c r="F969" i="1" s="1"/>
  <c r="I15" i="5" s="1"/>
  <c r="F845" i="1"/>
  <c r="F857" i="1"/>
  <c r="F868" i="1"/>
  <c r="F869" i="1"/>
  <c r="F880" i="1" s="1"/>
  <c r="F881" i="1"/>
  <c r="F893" i="1"/>
  <c r="F904" i="1" s="1"/>
  <c r="F905" i="1"/>
  <c r="F916" i="1" s="1"/>
  <c r="F917" i="1"/>
  <c r="F928" i="1" s="1"/>
  <c r="F931" i="1"/>
  <c r="F929" i="1" s="1"/>
  <c r="F940" i="1" s="1"/>
  <c r="F943" i="1"/>
  <c r="F941" i="1" s="1"/>
  <c r="F952" i="1" s="1"/>
  <c r="F957" i="1"/>
  <c r="F958" i="1"/>
  <c r="G278" i="5" s="1"/>
  <c r="F959" i="1"/>
  <c r="G279" i="5" s="1"/>
  <c r="F961" i="1"/>
  <c r="F962" i="1"/>
  <c r="F963" i="1"/>
  <c r="G281" i="5" s="1"/>
  <c r="F965" i="1"/>
  <c r="F966" i="1"/>
  <c r="F970" i="1"/>
  <c r="I16" i="5" s="1"/>
  <c r="B974" i="1"/>
  <c r="B18" i="1" s="1"/>
  <c r="C974" i="1"/>
  <c r="C18" i="1" s="1"/>
  <c r="D974" i="1"/>
  <c r="D18" i="1" s="1"/>
  <c r="F974" i="1"/>
  <c r="F18" i="1" s="1"/>
  <c r="G974" i="1"/>
  <c r="G18" i="1" s="1"/>
  <c r="E16" i="2"/>
  <c r="E18" i="2" s="1"/>
  <c r="BZ430" i="1" l="1"/>
  <c r="U425" i="1"/>
  <c r="Y187" i="5" s="1"/>
  <c r="G16" i="2"/>
  <c r="G18" i="2" s="1"/>
  <c r="F678" i="1"/>
  <c r="G252" i="5" s="1"/>
  <c r="W613" i="1"/>
  <c r="CV612" i="1"/>
  <c r="W425" i="1"/>
  <c r="S425" i="1"/>
  <c r="V187" i="5" s="1"/>
  <c r="GX423" i="1"/>
  <c r="R421" i="1"/>
  <c r="T421" i="1"/>
  <c r="AG430" i="1" s="1"/>
  <c r="GX419" i="1"/>
  <c r="CJ430" i="1" s="1"/>
  <c r="F400" i="1"/>
  <c r="F411" i="1"/>
  <c r="S234" i="1"/>
  <c r="CZ234" i="1" s="1"/>
  <c r="Y234" i="1" s="1"/>
  <c r="AB136" i="5" s="1"/>
  <c r="CW230" i="1"/>
  <c r="V230" i="1" s="1"/>
  <c r="AI236" i="1" s="1"/>
  <c r="S228" i="1"/>
  <c r="P228" i="1"/>
  <c r="U115" i="5" s="1"/>
  <c r="CQ227" i="1"/>
  <c r="P227" i="1" s="1"/>
  <c r="U112" i="5" s="1"/>
  <c r="W223" i="1"/>
  <c r="V218" i="1"/>
  <c r="Z77" i="5" s="1"/>
  <c r="CS33" i="1"/>
  <c r="GX32" i="1"/>
  <c r="GX30" i="1"/>
  <c r="CJ35" i="1" s="1"/>
  <c r="AD29" i="1"/>
  <c r="CR29" i="1" s="1"/>
  <c r="Q29" i="1" s="1"/>
  <c r="F793" i="1"/>
  <c r="W616" i="1"/>
  <c r="CC618" i="1"/>
  <c r="GX613" i="1"/>
  <c r="P423" i="1"/>
  <c r="U179" i="5" s="1"/>
  <c r="CS422" i="1"/>
  <c r="R422" i="1" s="1"/>
  <c r="X176" i="5" s="1"/>
  <c r="V419" i="1"/>
  <c r="Z164" i="5" s="1"/>
  <c r="T231" i="1"/>
  <c r="V226" i="1"/>
  <c r="Z109" i="5" s="1"/>
  <c r="GX223" i="1"/>
  <c r="U218" i="1"/>
  <c r="Y77" i="5" s="1"/>
  <c r="CT30" i="1"/>
  <c r="S30" i="1" s="1"/>
  <c r="GX29" i="1"/>
  <c r="P29" i="1"/>
  <c r="U36" i="5" s="1"/>
  <c r="T29" i="1"/>
  <c r="CC236" i="1"/>
  <c r="AT236" i="1" s="1"/>
  <c r="Q218" i="1"/>
  <c r="W77" i="5" s="1"/>
  <c r="U616" i="1"/>
  <c r="K241" i="5" s="1"/>
  <c r="W615" i="1"/>
  <c r="BC430" i="1"/>
  <c r="BC416" i="1" s="1"/>
  <c r="CQ428" i="1"/>
  <c r="P428" i="1" s="1"/>
  <c r="U198" i="5" s="1"/>
  <c r="GX425" i="1"/>
  <c r="AD424" i="1"/>
  <c r="CR424" i="1" s="1"/>
  <c r="Q424" i="1" s="1"/>
  <c r="W184" i="5" s="1"/>
  <c r="CS423" i="1"/>
  <c r="R423" i="1" s="1"/>
  <c r="T423" i="1"/>
  <c r="CS419" i="1"/>
  <c r="R419" i="1" s="1"/>
  <c r="X164" i="5" s="1"/>
  <c r="U419" i="1"/>
  <c r="Y164" i="5" s="1"/>
  <c r="GX234" i="1"/>
  <c r="AB233" i="1"/>
  <c r="W232" i="1"/>
  <c r="S232" i="1"/>
  <c r="V133" i="5" s="1"/>
  <c r="CT231" i="1"/>
  <c r="S231" i="1" s="1"/>
  <c r="V128" i="5" s="1"/>
  <c r="CQ229" i="1"/>
  <c r="P229" i="1" s="1"/>
  <c r="U120" i="5" s="1"/>
  <c r="W228" i="1"/>
  <c r="CS225" i="1"/>
  <c r="R225" i="1" s="1"/>
  <c r="X106" i="5" s="1"/>
  <c r="GX222" i="1"/>
  <c r="CQ220" i="1"/>
  <c r="GX218" i="1"/>
  <c r="T218" i="1"/>
  <c r="CV217" i="1"/>
  <c r="U217" i="1" s="1"/>
  <c r="CW29" i="1"/>
  <c r="V29" i="1" s="1"/>
  <c r="CT28" i="1"/>
  <c r="S28" i="1" s="1"/>
  <c r="H31" i="5" s="1"/>
  <c r="AQ430" i="1"/>
  <c r="AQ416" i="1" s="1"/>
  <c r="BZ416" i="1"/>
  <c r="V115" i="5"/>
  <c r="H115" i="5"/>
  <c r="CZ228" i="1"/>
  <c r="Y228" i="1" s="1"/>
  <c r="AB115" i="5" s="1"/>
  <c r="H128" i="5"/>
  <c r="CK416" i="1"/>
  <c r="F404" i="1"/>
  <c r="G153" i="5"/>
  <c r="H123" i="5"/>
  <c r="V123" i="5"/>
  <c r="J123" i="5"/>
  <c r="CV230" i="1"/>
  <c r="CZ229" i="1"/>
  <c r="Y229" i="1" s="1"/>
  <c r="AB120" i="5" s="1"/>
  <c r="V120" i="5"/>
  <c r="I116" i="5"/>
  <c r="X115" i="5"/>
  <c r="CS220" i="1"/>
  <c r="R220" i="1" s="1"/>
  <c r="X85" i="5" s="1"/>
  <c r="AD220" i="1"/>
  <c r="CR220" i="1" s="1"/>
  <c r="Q220" i="1" s="1"/>
  <c r="W85" i="5" s="1"/>
  <c r="E73" i="5"/>
  <c r="CT217" i="1"/>
  <c r="S217" i="1" s="1"/>
  <c r="X36" i="5"/>
  <c r="I37" i="5"/>
  <c r="V233" i="5"/>
  <c r="H233" i="5"/>
  <c r="F786" i="1"/>
  <c r="G257" i="5"/>
  <c r="AO618" i="1"/>
  <c r="AO610" i="1" s="1"/>
  <c r="BX610" i="1"/>
  <c r="J229" i="5"/>
  <c r="CW613" i="1"/>
  <c r="V613" i="1" s="1"/>
  <c r="A201" i="5"/>
  <c r="G416" i="1"/>
  <c r="Y170" i="5"/>
  <c r="K170" i="5"/>
  <c r="V167" i="5"/>
  <c r="I160" i="5"/>
  <c r="X159" i="5"/>
  <c r="F782" i="1"/>
  <c r="BB618" i="1"/>
  <c r="CW616" i="1"/>
  <c r="V616" i="1" s="1"/>
  <c r="J242" i="5"/>
  <c r="CS616" i="1"/>
  <c r="R616" i="1" s="1"/>
  <c r="F242" i="5"/>
  <c r="CT613" i="1"/>
  <c r="S613" i="1" s="1"/>
  <c r="CW612" i="1"/>
  <c r="V612" i="1" s="1"/>
  <c r="F526" i="1"/>
  <c r="G212" i="5" s="1"/>
  <c r="G208" i="5"/>
  <c r="F490" i="1"/>
  <c r="G207" i="5" s="1"/>
  <c r="G202" i="5"/>
  <c r="F446" i="1"/>
  <c r="GX427" i="1"/>
  <c r="F191" i="5"/>
  <c r="CS426" i="1"/>
  <c r="R426" i="1" s="1"/>
  <c r="I180" i="5"/>
  <c r="X179" i="5"/>
  <c r="Z179" i="5"/>
  <c r="K180" i="5"/>
  <c r="AD420" i="1"/>
  <c r="CR420" i="1" s="1"/>
  <c r="Q420" i="1" s="1"/>
  <c r="W167" i="5" s="1"/>
  <c r="CS420" i="1"/>
  <c r="R420" i="1" s="1"/>
  <c r="X167" i="5" s="1"/>
  <c r="E160" i="5"/>
  <c r="CT418" i="1"/>
  <c r="S418" i="1" s="1"/>
  <c r="Y159" i="5"/>
  <c r="K159" i="5"/>
  <c r="AD232" i="1"/>
  <c r="CR232" i="1" s="1"/>
  <c r="Q232" i="1" s="1"/>
  <c r="CS232" i="1"/>
  <c r="R232" i="1" s="1"/>
  <c r="X133" i="5" s="1"/>
  <c r="BZ236" i="1"/>
  <c r="CI236" i="1" s="1"/>
  <c r="U222" i="1"/>
  <c r="Y93" i="5" s="1"/>
  <c r="AD222" i="1"/>
  <c r="CR222" i="1" s="1"/>
  <c r="Q222" i="1" s="1"/>
  <c r="W93" i="5" s="1"/>
  <c r="T220" i="1"/>
  <c r="J80" i="5"/>
  <c r="CV219" i="1"/>
  <c r="U219" i="1" s="1"/>
  <c r="AB218" i="1"/>
  <c r="E77" i="5"/>
  <c r="CW217" i="1"/>
  <c r="V217" i="1" s="1"/>
  <c r="J73" i="5"/>
  <c r="CS217" i="1"/>
  <c r="R217" i="1" s="1"/>
  <c r="F73" i="5"/>
  <c r="AD217" i="1"/>
  <c r="J44" i="5"/>
  <c r="CW30" i="1"/>
  <c r="V30" i="1" s="1"/>
  <c r="AD30" i="1"/>
  <c r="F44" i="5"/>
  <c r="J36" i="5"/>
  <c r="CV29" i="1"/>
  <c r="U29" i="1" s="1"/>
  <c r="AB29" i="1"/>
  <c r="E36" i="5" s="1"/>
  <c r="F36" i="5"/>
  <c r="F964" i="1"/>
  <c r="G280" i="5"/>
  <c r="AB615" i="1"/>
  <c r="CT615" i="1"/>
  <c r="S615" i="1" s="1"/>
  <c r="V238" i="5" s="1"/>
  <c r="E224" i="5"/>
  <c r="CT612" i="1"/>
  <c r="S612" i="1" s="1"/>
  <c r="F967" i="1"/>
  <c r="I19" i="5" s="1"/>
  <c r="F229" i="5"/>
  <c r="AD613" i="1"/>
  <c r="CS613" i="1"/>
  <c r="R613" i="1" s="1"/>
  <c r="AD612" i="1"/>
  <c r="F224" i="5"/>
  <c r="CS612" i="1"/>
  <c r="R612" i="1" s="1"/>
  <c r="CY612" i="1" s="1"/>
  <c r="X612" i="1" s="1"/>
  <c r="AA223" i="5" s="1"/>
  <c r="V427" i="1"/>
  <c r="Z195" i="5" s="1"/>
  <c r="AD427" i="1"/>
  <c r="CR427" i="1" s="1"/>
  <c r="Q427" i="1" s="1"/>
  <c r="W195" i="5" s="1"/>
  <c r="CS427" i="1"/>
  <c r="R427" i="1" s="1"/>
  <c r="X195" i="5" s="1"/>
  <c r="E171" i="5"/>
  <c r="CT421" i="1"/>
  <c r="S421" i="1" s="1"/>
  <c r="F892" i="1"/>
  <c r="G274" i="5" s="1"/>
  <c r="G270" i="5"/>
  <c r="F856" i="1"/>
  <c r="G269" i="5" s="1"/>
  <c r="G264" i="5"/>
  <c r="A246" i="5"/>
  <c r="G610" i="1"/>
  <c r="Y241" i="5"/>
  <c r="CQ615" i="1"/>
  <c r="P615" i="1" s="1"/>
  <c r="U238" i="5" s="1"/>
  <c r="J233" i="5"/>
  <c r="CV614" i="1"/>
  <c r="U614" i="1" s="1"/>
  <c r="BZ618" i="1"/>
  <c r="X198" i="5"/>
  <c r="CW426" i="1"/>
  <c r="V426" i="1" s="1"/>
  <c r="CV426" i="1"/>
  <c r="J190" i="5"/>
  <c r="AD426" i="1"/>
  <c r="V425" i="1"/>
  <c r="Z187" i="5" s="1"/>
  <c r="AD425" i="1"/>
  <c r="CR425" i="1" s="1"/>
  <c r="Q425" i="1" s="1"/>
  <c r="W187" i="5" s="1"/>
  <c r="CS425" i="1"/>
  <c r="R425" i="1" s="1"/>
  <c r="X187" i="5" s="1"/>
  <c r="E180" i="5"/>
  <c r="CT423" i="1"/>
  <c r="S423" i="1" s="1"/>
  <c r="J129" i="5"/>
  <c r="CW231" i="1"/>
  <c r="V231" i="1" s="1"/>
  <c r="F129" i="5"/>
  <c r="CS231" i="1"/>
  <c r="R231" i="1" s="1"/>
  <c r="J116" i="5"/>
  <c r="CW228" i="1"/>
  <c r="V228" i="1" s="1"/>
  <c r="AD228" i="1"/>
  <c r="F116" i="5"/>
  <c r="CS224" i="1"/>
  <c r="R224" i="1" s="1"/>
  <c r="X101" i="5" s="1"/>
  <c r="U224" i="1"/>
  <c r="Y101" i="5" s="1"/>
  <c r="CQ224" i="1"/>
  <c r="P224" i="1" s="1"/>
  <c r="E101" i="5"/>
  <c r="AB224" i="1"/>
  <c r="T223" i="1"/>
  <c r="J88" i="5"/>
  <c r="CV221" i="1"/>
  <c r="U221" i="1" s="1"/>
  <c r="W33" i="1"/>
  <c r="S33" i="1"/>
  <c r="K51" i="5"/>
  <c r="Y51" i="5"/>
  <c r="H241" i="5"/>
  <c r="V241" i="5"/>
  <c r="F598" i="1"/>
  <c r="G217" i="5"/>
  <c r="X170" i="5"/>
  <c r="I171" i="5"/>
  <c r="H136" i="5"/>
  <c r="J136" i="5"/>
  <c r="CV234" i="1"/>
  <c r="U234" i="1" s="1"/>
  <c r="CV231" i="1"/>
  <c r="U231" i="1" s="1"/>
  <c r="J128" i="5"/>
  <c r="CR231" i="1"/>
  <c r="Q231" i="1" s="1"/>
  <c r="F128" i="5"/>
  <c r="CZ227" i="1"/>
  <c r="Y227" i="1" s="1"/>
  <c r="AB112" i="5" s="1"/>
  <c r="E109" i="5"/>
  <c r="CQ226" i="1"/>
  <c r="P226" i="1" s="1"/>
  <c r="U109" i="5" s="1"/>
  <c r="CQ225" i="1"/>
  <c r="P225" i="1" s="1"/>
  <c r="U106" i="5" s="1"/>
  <c r="E106" i="5"/>
  <c r="CD236" i="1"/>
  <c r="AU236" i="1" s="1"/>
  <c r="CT223" i="1"/>
  <c r="S223" i="1" s="1"/>
  <c r="E97" i="5"/>
  <c r="V85" i="5"/>
  <c r="CY220" i="1"/>
  <c r="X220" i="1" s="1"/>
  <c r="AA85" i="5" s="1"/>
  <c r="CZ220" i="1"/>
  <c r="Y220" i="1" s="1"/>
  <c r="AB85" i="5" s="1"/>
  <c r="E52" i="5"/>
  <c r="CT32" i="1"/>
  <c r="S32" i="1" s="1"/>
  <c r="I44" i="5"/>
  <c r="X43" i="5"/>
  <c r="K37" i="5"/>
  <c r="Z36" i="5"/>
  <c r="W36" i="5"/>
  <c r="I36" i="5"/>
  <c r="CV28" i="1"/>
  <c r="U28" i="1" s="1"/>
  <c r="J31" i="5"/>
  <c r="CR28" i="1"/>
  <c r="Q28" i="1" s="1"/>
  <c r="F31" i="5"/>
  <c r="CX152" i="3"/>
  <c r="D233" i="5"/>
  <c r="CV613" i="1"/>
  <c r="U613" i="1" s="1"/>
  <c r="J228" i="5"/>
  <c r="CQ427" i="1"/>
  <c r="P427" i="1" s="1"/>
  <c r="E195" i="5"/>
  <c r="GX426" i="1"/>
  <c r="P426" i="1"/>
  <c r="U190" i="5" s="1"/>
  <c r="CQ425" i="1"/>
  <c r="E187" i="5"/>
  <c r="CQ424" i="1"/>
  <c r="P424" i="1" s="1"/>
  <c r="E184" i="5"/>
  <c r="W176" i="5"/>
  <c r="CW421" i="1"/>
  <c r="V421" i="1" s="1"/>
  <c r="J171" i="5"/>
  <c r="AD421" i="1"/>
  <c r="F171" i="5"/>
  <c r="CW418" i="1"/>
  <c r="V418" i="1" s="1"/>
  <c r="AI430" i="1" s="1"/>
  <c r="J160" i="5"/>
  <c r="AD418" i="1"/>
  <c r="F160" i="5"/>
  <c r="F296" i="1"/>
  <c r="G148" i="5" s="1"/>
  <c r="G143" i="5"/>
  <c r="CQ232" i="1"/>
  <c r="P232" i="1" s="1"/>
  <c r="U133" i="5" s="1"/>
  <c r="E133" i="5"/>
  <c r="W231" i="1"/>
  <c r="P231" i="1"/>
  <c r="W230" i="1"/>
  <c r="CP227" i="1"/>
  <c r="O227" i="1" s="1"/>
  <c r="GM227" i="1" s="1"/>
  <c r="D109" i="5"/>
  <c r="GX224" i="1"/>
  <c r="T224" i="1"/>
  <c r="U223" i="1"/>
  <c r="CW223" i="1"/>
  <c r="V223" i="1" s="1"/>
  <c r="J97" i="5"/>
  <c r="S222" i="1"/>
  <c r="T222" i="1"/>
  <c r="AB222" i="1"/>
  <c r="E93" i="5"/>
  <c r="W221" i="1"/>
  <c r="CT221" i="1"/>
  <c r="S221" i="1" s="1"/>
  <c r="E89" i="5"/>
  <c r="U220" i="1"/>
  <c r="Y85" i="5" s="1"/>
  <c r="BY236" i="1"/>
  <c r="CT219" i="1"/>
  <c r="S219" i="1" s="1"/>
  <c r="E81" i="5"/>
  <c r="K72" i="5"/>
  <c r="Y72" i="5"/>
  <c r="F95" i="1"/>
  <c r="G61" i="5" s="1"/>
  <c r="G57" i="5"/>
  <c r="F39" i="1"/>
  <c r="CW32" i="1"/>
  <c r="V32" i="1" s="1"/>
  <c r="J52" i="5"/>
  <c r="CS32" i="1"/>
  <c r="R32" i="1" s="1"/>
  <c r="F52" i="5"/>
  <c r="V48" i="5"/>
  <c r="H48" i="5"/>
  <c r="P30" i="1"/>
  <c r="CX6" i="3"/>
  <c r="D36" i="5"/>
  <c r="P28" i="1"/>
  <c r="U31" i="5" s="1"/>
  <c r="G26" i="1"/>
  <c r="CS615" i="1"/>
  <c r="R615" i="1" s="1"/>
  <c r="X238" i="5" s="1"/>
  <c r="CW614" i="1"/>
  <c r="V614" i="1" s="1"/>
  <c r="J234" i="5"/>
  <c r="CS614" i="1"/>
  <c r="R614" i="1" s="1"/>
  <c r="CY614" i="1" s="1"/>
  <c r="X614" i="1" s="1"/>
  <c r="AA233" i="5" s="1"/>
  <c r="F234" i="5"/>
  <c r="P613" i="1"/>
  <c r="BD430" i="1"/>
  <c r="V428" i="1"/>
  <c r="Z198" i="5" s="1"/>
  <c r="T427" i="1"/>
  <c r="AB427" i="1"/>
  <c r="W426" i="1"/>
  <c r="CT426" i="1"/>
  <c r="S426" i="1" s="1"/>
  <c r="E191" i="5"/>
  <c r="T425" i="1"/>
  <c r="CV423" i="1"/>
  <c r="U423" i="1" s="1"/>
  <c r="J179" i="5"/>
  <c r="AD423" i="1"/>
  <c r="CQ422" i="1"/>
  <c r="P422" i="1" s="1"/>
  <c r="U176" i="5" s="1"/>
  <c r="E176" i="5"/>
  <c r="CQ420" i="1"/>
  <c r="P420" i="1" s="1"/>
  <c r="G215" i="1"/>
  <c r="A142" i="5"/>
  <c r="CW234" i="1"/>
  <c r="V234" i="1" s="1"/>
  <c r="J137" i="5"/>
  <c r="CS234" i="1"/>
  <c r="R234" i="1" s="1"/>
  <c r="F137" i="5"/>
  <c r="CS233" i="1"/>
  <c r="R233" i="1" s="1"/>
  <c r="CZ233" i="1" s="1"/>
  <c r="Y233" i="1" s="1"/>
  <c r="AD230" i="1"/>
  <c r="F124" i="5"/>
  <c r="U229" i="1"/>
  <c r="Y120" i="5" s="1"/>
  <c r="CV228" i="1"/>
  <c r="U228" i="1" s="1"/>
  <c r="AB228" i="1"/>
  <c r="E115" i="5" s="1"/>
  <c r="CY227" i="1"/>
  <c r="X227" i="1" s="1"/>
  <c r="AA112" i="5" s="1"/>
  <c r="V112" i="5"/>
  <c r="S224" i="1"/>
  <c r="W224" i="1"/>
  <c r="CW221" i="1"/>
  <c r="V221" i="1" s="1"/>
  <c r="J89" i="5"/>
  <c r="P220" i="1"/>
  <c r="CW219" i="1"/>
  <c r="V219" i="1" s="1"/>
  <c r="J81" i="5"/>
  <c r="AB217" i="1"/>
  <c r="E72" i="5" s="1"/>
  <c r="BC35" i="1"/>
  <c r="GX33" i="1"/>
  <c r="U33" i="1"/>
  <c r="CP31" i="1"/>
  <c r="E48" i="5"/>
  <c r="K49" i="5"/>
  <c r="Z48" i="5"/>
  <c r="I49" i="5"/>
  <c r="X48" i="5"/>
  <c r="CV30" i="1"/>
  <c r="U30" i="1" s="1"/>
  <c r="T30" i="1"/>
  <c r="AB30" i="1"/>
  <c r="E43" i="5" s="1"/>
  <c r="W29" i="1"/>
  <c r="CT29" i="1"/>
  <c r="S29" i="1" s="1"/>
  <c r="E37" i="5"/>
  <c r="V33" i="1"/>
  <c r="K48" i="5"/>
  <c r="Y48" i="5"/>
  <c r="W48" i="5"/>
  <c r="I48" i="5"/>
  <c r="V43" i="5"/>
  <c r="H43" i="5"/>
  <c r="T28" i="1"/>
  <c r="CW28" i="1"/>
  <c r="V28" i="1" s="1"/>
  <c r="J32" i="5"/>
  <c r="CS28" i="1"/>
  <c r="R28" i="1" s="1"/>
  <c r="F32" i="5"/>
  <c r="F16" i="2"/>
  <c r="F18" i="2" s="1"/>
  <c r="CZ615" i="1"/>
  <c r="Y615" i="1" s="1"/>
  <c r="AB238" i="5" s="1"/>
  <c r="AF618" i="1"/>
  <c r="CY425" i="1"/>
  <c r="X425" i="1" s="1"/>
  <c r="AA187" i="5" s="1"/>
  <c r="CZ425" i="1"/>
  <c r="Y425" i="1" s="1"/>
  <c r="AB187" i="5" s="1"/>
  <c r="BC610" i="1"/>
  <c r="F634" i="1"/>
  <c r="AJ618" i="1"/>
  <c r="AE618" i="1"/>
  <c r="AB428" i="1"/>
  <c r="CR428" i="1"/>
  <c r="Q428" i="1" s="1"/>
  <c r="W198" i="5" s="1"/>
  <c r="CZ426" i="1"/>
  <c r="Y426" i="1" s="1"/>
  <c r="AB190" i="5" s="1"/>
  <c r="CY426" i="1"/>
  <c r="X426" i="1" s="1"/>
  <c r="AA190" i="5" s="1"/>
  <c r="CZ424" i="1"/>
  <c r="Y424" i="1" s="1"/>
  <c r="CY424" i="1"/>
  <c r="X424" i="1" s="1"/>
  <c r="AA184" i="5" s="1"/>
  <c r="AB419" i="1"/>
  <c r="CR419" i="1"/>
  <c r="Q419" i="1" s="1"/>
  <c r="W164" i="5" s="1"/>
  <c r="CY418" i="1"/>
  <c r="X418" i="1" s="1"/>
  <c r="AA159" i="5" s="1"/>
  <c r="CZ418" i="1"/>
  <c r="Y418" i="1" s="1"/>
  <c r="AB159" i="5" s="1"/>
  <c r="AQ618" i="1"/>
  <c r="BZ610" i="1"/>
  <c r="CG618" i="1"/>
  <c r="CC610" i="1"/>
  <c r="AT618" i="1"/>
  <c r="CZ616" i="1"/>
  <c r="Y616" i="1" s="1"/>
  <c r="AB241" i="5" s="1"/>
  <c r="CY616" i="1"/>
  <c r="X616" i="1" s="1"/>
  <c r="AA241" i="5" s="1"/>
  <c r="CY421" i="1"/>
  <c r="X421" i="1" s="1"/>
  <c r="AA170" i="5" s="1"/>
  <c r="CZ421" i="1"/>
  <c r="Y421" i="1" s="1"/>
  <c r="AB170" i="5" s="1"/>
  <c r="AD614" i="1"/>
  <c r="J16" i="2"/>
  <c r="J18" i="2" s="1"/>
  <c r="F789" i="1"/>
  <c r="U615" i="1"/>
  <c r="Y238" i="5" s="1"/>
  <c r="CZ614" i="1"/>
  <c r="Y614" i="1" s="1"/>
  <c r="AB233" i="5" s="1"/>
  <c r="AB612" i="1"/>
  <c r="E223" i="5" s="1"/>
  <c r="CD430" i="1"/>
  <c r="F254" i="1"/>
  <c r="AT215" i="1"/>
  <c r="CY233" i="1"/>
  <c r="X233" i="1" s="1"/>
  <c r="F794" i="1"/>
  <c r="AU618" i="1"/>
  <c r="P612" i="1"/>
  <c r="U223" i="5" s="1"/>
  <c r="F960" i="1"/>
  <c r="F971" i="1"/>
  <c r="BD618" i="1"/>
  <c r="Q615" i="1"/>
  <c r="AB614" i="1"/>
  <c r="E233" i="5" s="1"/>
  <c r="CY613" i="1"/>
  <c r="X613" i="1" s="1"/>
  <c r="T612" i="1"/>
  <c r="AG618" i="1" s="1"/>
  <c r="CL610" i="1"/>
  <c r="F601" i="1"/>
  <c r="CQ616" i="1"/>
  <c r="P616" i="1" s="1"/>
  <c r="AD616" i="1"/>
  <c r="AB616" i="1" s="1"/>
  <c r="E241" i="5" s="1"/>
  <c r="GX612" i="1"/>
  <c r="CJ618" i="1" s="1"/>
  <c r="U612" i="1"/>
  <c r="CY423" i="1"/>
  <c r="X423" i="1" s="1"/>
  <c r="AA179" i="5" s="1"/>
  <c r="AB422" i="1"/>
  <c r="CX103" i="3"/>
  <c r="CX107" i="3"/>
  <c r="CX111" i="3"/>
  <c r="CX115" i="3"/>
  <c r="CX119" i="3"/>
  <c r="CX105" i="3"/>
  <c r="CX113" i="3"/>
  <c r="CX101" i="3"/>
  <c r="CX109" i="3"/>
  <c r="CX117" i="3"/>
  <c r="CX100" i="3"/>
  <c r="CX114" i="3"/>
  <c r="CX116" i="3"/>
  <c r="CX102" i="3"/>
  <c r="CX104" i="3"/>
  <c r="CX118" i="3"/>
  <c r="CX120" i="3"/>
  <c r="CX106" i="3"/>
  <c r="CX108" i="3"/>
  <c r="CX110" i="3"/>
  <c r="CX112" i="3"/>
  <c r="CC430" i="1"/>
  <c r="CX83" i="3"/>
  <c r="CX87" i="3"/>
  <c r="CX91" i="3"/>
  <c r="CX95" i="3"/>
  <c r="CX99" i="3"/>
  <c r="CX81" i="3"/>
  <c r="CX89" i="3"/>
  <c r="CX97" i="3"/>
  <c r="CX80" i="3"/>
  <c r="CX86" i="3"/>
  <c r="CX85" i="3"/>
  <c r="CX93" i="3"/>
  <c r="CX98" i="3"/>
  <c r="CX88" i="3"/>
  <c r="CX82" i="3"/>
  <c r="CX84" i="3"/>
  <c r="CX90" i="3"/>
  <c r="CX92" i="3"/>
  <c r="CX94" i="3"/>
  <c r="CX96" i="3"/>
  <c r="F412" i="1"/>
  <c r="BD215" i="1"/>
  <c r="F261" i="1"/>
  <c r="CY232" i="1"/>
  <c r="X232" i="1" s="1"/>
  <c r="AA133" i="5" s="1"/>
  <c r="CZ232" i="1"/>
  <c r="Y232" i="1" s="1"/>
  <c r="GN227" i="1"/>
  <c r="BY215" i="1"/>
  <c r="AP236" i="1"/>
  <c r="CI618" i="1"/>
  <c r="AI618" i="1"/>
  <c r="CX147" i="3"/>
  <c r="CX148" i="3"/>
  <c r="BB416" i="1"/>
  <c r="F443" i="1"/>
  <c r="AB426" i="1"/>
  <c r="E190" i="5" s="1"/>
  <c r="CY225" i="1"/>
  <c r="X225" i="1" s="1"/>
  <c r="AA106" i="5" s="1"/>
  <c r="AP618" i="1"/>
  <c r="AB613" i="1"/>
  <c r="E228" i="5" s="1"/>
  <c r="F594" i="1"/>
  <c r="F575" i="1"/>
  <c r="F586" i="1" s="1"/>
  <c r="F605" i="1" s="1"/>
  <c r="F606" i="1" s="1"/>
  <c r="AB423" i="1"/>
  <c r="E179" i="5" s="1"/>
  <c r="BY430" i="1"/>
  <c r="CY234" i="1"/>
  <c r="X234" i="1" s="1"/>
  <c r="AA136" i="5" s="1"/>
  <c r="CG236" i="1"/>
  <c r="BZ215" i="1"/>
  <c r="AQ236" i="1"/>
  <c r="CR226" i="1"/>
  <c r="Q226" i="1" s="1"/>
  <c r="W109" i="5" s="1"/>
  <c r="AB226" i="1"/>
  <c r="CP225" i="1"/>
  <c r="O225" i="1" s="1"/>
  <c r="CD215" i="1"/>
  <c r="CX59" i="3"/>
  <c r="CX57" i="3"/>
  <c r="CX56" i="3"/>
  <c r="CX58" i="3"/>
  <c r="AD221" i="1"/>
  <c r="F88" i="5" s="1"/>
  <c r="CS221" i="1"/>
  <c r="R221" i="1" s="1"/>
  <c r="CM215" i="1"/>
  <c r="CC215" i="1"/>
  <c r="AB33" i="1"/>
  <c r="CX151" i="3"/>
  <c r="CX149" i="3"/>
  <c r="CX150" i="3"/>
  <c r="CX143" i="3"/>
  <c r="CX142" i="3"/>
  <c r="CX144" i="3"/>
  <c r="CX146" i="3"/>
  <c r="CX145" i="3"/>
  <c r="CX123" i="3"/>
  <c r="CX127" i="3"/>
  <c r="CX131" i="3"/>
  <c r="CX135" i="3"/>
  <c r="CX139" i="3"/>
  <c r="CX121" i="3"/>
  <c r="CX129" i="3"/>
  <c r="CX125" i="3"/>
  <c r="CX133" i="3"/>
  <c r="CX141" i="3"/>
  <c r="CX130" i="3"/>
  <c r="CX132" i="3"/>
  <c r="CX137" i="3"/>
  <c r="CX134" i="3"/>
  <c r="CX136" i="3"/>
  <c r="CX122" i="3"/>
  <c r="CX124" i="3"/>
  <c r="CX126" i="3"/>
  <c r="CX128" i="3"/>
  <c r="CX138" i="3"/>
  <c r="CX140" i="3"/>
  <c r="BC236" i="1"/>
  <c r="AD234" i="1"/>
  <c r="AB232" i="1"/>
  <c r="CY229" i="1"/>
  <c r="X229" i="1" s="1"/>
  <c r="AA120" i="5" s="1"/>
  <c r="CP229" i="1"/>
  <c r="O229" i="1" s="1"/>
  <c r="U226" i="1"/>
  <c r="CX155" i="3"/>
  <c r="CX154" i="3"/>
  <c r="CX156" i="3"/>
  <c r="CX153" i="3"/>
  <c r="CG430" i="1"/>
  <c r="AO430" i="1"/>
  <c r="W428" i="1"/>
  <c r="S428" i="1"/>
  <c r="V198" i="5" s="1"/>
  <c r="U426" i="1"/>
  <c r="P425" i="1"/>
  <c r="P421" i="1"/>
  <c r="W419" i="1"/>
  <c r="S419" i="1"/>
  <c r="P418" i="1"/>
  <c r="U159" i="5" s="1"/>
  <c r="BB236" i="1"/>
  <c r="AB234" i="1"/>
  <c r="E136" i="5" s="1"/>
  <c r="AB231" i="1"/>
  <c r="E128" i="5" s="1"/>
  <c r="CX63" i="3"/>
  <c r="CX62" i="3"/>
  <c r="CX61" i="3"/>
  <c r="CX60" i="3"/>
  <c r="CS230" i="1"/>
  <c r="R230" i="1" s="1"/>
  <c r="CQ230" i="1"/>
  <c r="P230" i="1" s="1"/>
  <c r="AB230" i="1"/>
  <c r="E123" i="5" s="1"/>
  <c r="CX55" i="3"/>
  <c r="CX54" i="3"/>
  <c r="CX53" i="3"/>
  <c r="CX52" i="3"/>
  <c r="W226" i="1"/>
  <c r="AJ236" i="1" s="1"/>
  <c r="S226" i="1"/>
  <c r="V109" i="5" s="1"/>
  <c r="AB225" i="1"/>
  <c r="AB220" i="1"/>
  <c r="AD219" i="1"/>
  <c r="F80" i="5" s="1"/>
  <c r="CS219" i="1"/>
  <c r="R219" i="1" s="1"/>
  <c r="R33" i="1"/>
  <c r="CZ33" i="1" s="1"/>
  <c r="Y33" i="1" s="1"/>
  <c r="CX67" i="3"/>
  <c r="CX71" i="3"/>
  <c r="CX65" i="3"/>
  <c r="CX64" i="3"/>
  <c r="CX70" i="3"/>
  <c r="CX69" i="3"/>
  <c r="CX66" i="3"/>
  <c r="CX68" i="3"/>
  <c r="CZ231" i="1"/>
  <c r="Y231" i="1" s="1"/>
  <c r="AB229" i="1"/>
  <c r="CY228" i="1"/>
  <c r="X228" i="1" s="1"/>
  <c r="AA115" i="5" s="1"/>
  <c r="GX226" i="1"/>
  <c r="CJ236" i="1" s="1"/>
  <c r="AU35" i="1"/>
  <c r="GN31" i="1"/>
  <c r="GM31" i="1"/>
  <c r="F407" i="1"/>
  <c r="U233" i="1"/>
  <c r="Q233" i="1"/>
  <c r="CP233" i="1" s="1"/>
  <c r="O233" i="1" s="1"/>
  <c r="U230" i="1"/>
  <c r="AB227" i="1"/>
  <c r="AD223" i="1"/>
  <c r="F96" i="5" s="1"/>
  <c r="CS223" i="1"/>
  <c r="R223" i="1" s="1"/>
  <c r="CQ222" i="1"/>
  <c r="P222" i="1" s="1"/>
  <c r="CZ221" i="1"/>
  <c r="Y221" i="1" s="1"/>
  <c r="AB88" i="5" s="1"/>
  <c r="CQ218" i="1"/>
  <c r="P218" i="1" s="1"/>
  <c r="CZ218" i="1"/>
  <c r="Y218" i="1" s="1"/>
  <c r="AB77" i="5" s="1"/>
  <c r="CY218" i="1"/>
  <c r="X218" i="1" s="1"/>
  <c r="AA77" i="5" s="1"/>
  <c r="CQ217" i="1"/>
  <c r="P217" i="1" s="1"/>
  <c r="U72" i="5" s="1"/>
  <c r="CX18" i="3"/>
  <c r="CX17" i="3"/>
  <c r="P33" i="1"/>
  <c r="CP33" i="1" s="1"/>
  <c r="O33" i="1" s="1"/>
  <c r="CQ32" i="1"/>
  <c r="P32" i="1" s="1"/>
  <c r="U51" i="5" s="1"/>
  <c r="BZ35" i="1"/>
  <c r="CG35" i="1" s="1"/>
  <c r="AI35" i="1"/>
  <c r="CY30" i="1"/>
  <c r="X30" i="1" s="1"/>
  <c r="CZ30" i="1"/>
  <c r="Y30" i="1" s="1"/>
  <c r="CC35" i="1"/>
  <c r="CP29" i="1"/>
  <c r="O29" i="1" s="1"/>
  <c r="T230" i="1"/>
  <c r="AG236" i="1" s="1"/>
  <c r="CX39" i="3"/>
  <c r="CX43" i="3"/>
  <c r="CX47" i="3"/>
  <c r="CX51" i="3"/>
  <c r="CX41" i="3"/>
  <c r="CX49" i="3"/>
  <c r="CX38" i="3"/>
  <c r="CX40" i="3"/>
  <c r="CX46" i="3"/>
  <c r="CX48" i="3"/>
  <c r="CX37" i="3"/>
  <c r="CX45" i="3"/>
  <c r="CX36" i="3"/>
  <c r="CX42" i="3"/>
  <c r="CX44" i="3"/>
  <c r="CX50" i="3"/>
  <c r="CX31" i="3"/>
  <c r="CX35" i="3"/>
  <c r="CX33" i="3"/>
  <c r="CX30" i="3"/>
  <c r="CX32" i="3"/>
  <c r="CX29" i="3"/>
  <c r="CX34" i="3"/>
  <c r="F203" i="1"/>
  <c r="F199" i="1"/>
  <c r="F180" i="1"/>
  <c r="F191" i="1" s="1"/>
  <c r="F210" i="1" s="1"/>
  <c r="F211" i="1" s="1"/>
  <c r="CP28" i="1"/>
  <c r="O28" i="1" s="1"/>
  <c r="BX26" i="1"/>
  <c r="BY35" i="1"/>
  <c r="AJ35" i="1"/>
  <c r="CX9" i="3"/>
  <c r="CX8" i="3"/>
  <c r="CX7" i="3"/>
  <c r="CX11" i="3"/>
  <c r="CX10" i="3"/>
  <c r="AB28" i="1"/>
  <c r="E31" i="5" s="1"/>
  <c r="AO236" i="1"/>
  <c r="CX75" i="3"/>
  <c r="CX79" i="3"/>
  <c r="CX73" i="3"/>
  <c r="CX72" i="3"/>
  <c r="CX78" i="3"/>
  <c r="CX77" i="3"/>
  <c r="AD32" i="1"/>
  <c r="AF35" i="1"/>
  <c r="CX76" i="3"/>
  <c r="CX74" i="3"/>
  <c r="BB35" i="1"/>
  <c r="CX12" i="3"/>
  <c r="CX16" i="3"/>
  <c r="CX15" i="3"/>
  <c r="CX1" i="3"/>
  <c r="CX5" i="3"/>
  <c r="CX4" i="3"/>
  <c r="CX3" i="3"/>
  <c r="CX2" i="3"/>
  <c r="CX13" i="3"/>
  <c r="CX14" i="3"/>
  <c r="CZ612" i="1" l="1"/>
  <c r="Y612" i="1" s="1"/>
  <c r="AB223" i="5" s="1"/>
  <c r="CY420" i="1"/>
  <c r="X420" i="1" s="1"/>
  <c r="F622" i="1"/>
  <c r="CZ422" i="1"/>
  <c r="Y422" i="1" s="1"/>
  <c r="AB176" i="5" s="1"/>
  <c r="CZ427" i="1"/>
  <c r="Y427" i="1" s="1"/>
  <c r="AB195" i="5" s="1"/>
  <c r="AG35" i="1"/>
  <c r="AB425" i="1"/>
  <c r="V31" i="5"/>
  <c r="V136" i="5"/>
  <c r="CZ225" i="1"/>
  <c r="Y225" i="1" s="1"/>
  <c r="AB106" i="5" s="1"/>
  <c r="AB424" i="1"/>
  <c r="F440" i="1"/>
  <c r="CY422" i="1"/>
  <c r="X422" i="1" s="1"/>
  <c r="CY427" i="1"/>
  <c r="X427" i="1" s="1"/>
  <c r="AA195" i="5" s="1"/>
  <c r="CY615" i="1"/>
  <c r="X615" i="1" s="1"/>
  <c r="AA238" i="5" s="1"/>
  <c r="AB420" i="1"/>
  <c r="AG26" i="1"/>
  <c r="T35" i="1"/>
  <c r="U123" i="5"/>
  <c r="U170" i="5"/>
  <c r="CY221" i="1"/>
  <c r="X221" i="1" s="1"/>
  <c r="AA88" i="5" s="1"/>
  <c r="X88" i="5"/>
  <c r="I89" i="5"/>
  <c r="U241" i="5"/>
  <c r="CP615" i="1"/>
  <c r="O615" i="1" s="1"/>
  <c r="W238" i="5"/>
  <c r="CY29" i="1"/>
  <c r="X29" i="1" s="1"/>
  <c r="AA36" i="5" s="1"/>
  <c r="H36" i="5"/>
  <c r="V36" i="5"/>
  <c r="K43" i="5"/>
  <c r="Y43" i="5"/>
  <c r="Z80" i="5"/>
  <c r="K81" i="5"/>
  <c r="I137" i="5"/>
  <c r="X136" i="5"/>
  <c r="BD416" i="1"/>
  <c r="F455" i="1"/>
  <c r="V80" i="5"/>
  <c r="H80" i="5"/>
  <c r="V88" i="5"/>
  <c r="H88" i="5"/>
  <c r="Y96" i="5"/>
  <c r="K96" i="5"/>
  <c r="Z123" i="5"/>
  <c r="K124" i="5"/>
  <c r="CR418" i="1"/>
  <c r="Q418" i="1" s="1"/>
  <c r="F159" i="5"/>
  <c r="AB418" i="1"/>
  <c r="E159" i="5" s="1"/>
  <c r="CR421" i="1"/>
  <c r="Q421" i="1" s="1"/>
  <c r="F170" i="5"/>
  <c r="AB421" i="1"/>
  <c r="E170" i="5" s="1"/>
  <c r="CP422" i="1"/>
  <c r="O422" i="1" s="1"/>
  <c r="GM422" i="1" s="1"/>
  <c r="AH35" i="1"/>
  <c r="Y31" i="5"/>
  <c r="K31" i="5"/>
  <c r="V96" i="5"/>
  <c r="H96" i="5"/>
  <c r="W128" i="5"/>
  <c r="I128" i="5"/>
  <c r="H170" i="5"/>
  <c r="V170" i="5"/>
  <c r="I229" i="5"/>
  <c r="X228" i="5"/>
  <c r="V223" i="5"/>
  <c r="H223" i="5"/>
  <c r="F43" i="5"/>
  <c r="CR30" i="1"/>
  <c r="Q30" i="1" s="1"/>
  <c r="CP30" i="1" s="1"/>
  <c r="O30" i="1" s="1"/>
  <c r="X241" i="5"/>
  <c r="I242" i="5"/>
  <c r="CZ29" i="1"/>
  <c r="Y29" i="1" s="1"/>
  <c r="AB36" i="5" s="1"/>
  <c r="T120" i="5"/>
  <c r="G120" i="5"/>
  <c r="CR32" i="1"/>
  <c r="Q32" i="1" s="1"/>
  <c r="F51" i="5"/>
  <c r="AB43" i="5"/>
  <c r="CP222" i="1"/>
  <c r="O222" i="1" s="1"/>
  <c r="GM222" i="1" s="1"/>
  <c r="U93" i="5"/>
  <c r="Y123" i="5"/>
  <c r="K123" i="5"/>
  <c r="HD31" i="1"/>
  <c r="CM35" i="1" s="1"/>
  <c r="CM26" i="1" s="1"/>
  <c r="G48" i="5"/>
  <c r="T48" i="5"/>
  <c r="CY219" i="1"/>
  <c r="X219" i="1" s="1"/>
  <c r="AA80" i="5" s="1"/>
  <c r="X80" i="5"/>
  <c r="I81" i="5"/>
  <c r="CY230" i="1"/>
  <c r="X230" i="1" s="1"/>
  <c r="AA123" i="5" s="1"/>
  <c r="X123" i="5"/>
  <c r="I124" i="5"/>
  <c r="K190" i="5"/>
  <c r="Y190" i="5"/>
  <c r="AA167" i="5"/>
  <c r="AH618" i="1"/>
  <c r="U618" i="1" s="1"/>
  <c r="K223" i="5"/>
  <c r="Y223" i="5"/>
  <c r="AA176" i="5"/>
  <c r="K32" i="5"/>
  <c r="Z31" i="5"/>
  <c r="BC26" i="1"/>
  <c r="F51" i="1"/>
  <c r="CP220" i="1"/>
  <c r="O220" i="1" s="1"/>
  <c r="U85" i="5"/>
  <c r="CY224" i="1"/>
  <c r="X224" i="1" s="1"/>
  <c r="AA101" i="5" s="1"/>
  <c r="V101" i="5"/>
  <c r="CZ224" i="1"/>
  <c r="Y224" i="1" s="1"/>
  <c r="AB101" i="5" s="1"/>
  <c r="F123" i="5"/>
  <c r="CR230" i="1"/>
  <c r="Q230" i="1" s="1"/>
  <c r="CR423" i="1"/>
  <c r="Q423" i="1" s="1"/>
  <c r="AD430" i="1" s="1"/>
  <c r="F179" i="5"/>
  <c r="U228" i="5"/>
  <c r="K234" i="5"/>
  <c r="Z233" i="5"/>
  <c r="K52" i="5"/>
  <c r="Z51" i="5"/>
  <c r="V93" i="5"/>
  <c r="CY222" i="1"/>
  <c r="X222" i="1" s="1"/>
  <c r="AA93" i="5" s="1"/>
  <c r="CZ222" i="1"/>
  <c r="Y222" i="1" s="1"/>
  <c r="AB93" i="5" s="1"/>
  <c r="CP231" i="1"/>
  <c r="O231" i="1" s="1"/>
  <c r="U128" i="5"/>
  <c r="K88" i="5"/>
  <c r="Y88" i="5"/>
  <c r="X128" i="5"/>
  <c r="I129" i="5"/>
  <c r="CZ423" i="1"/>
  <c r="Y423" i="1" s="1"/>
  <c r="AB179" i="5" s="1"/>
  <c r="V179" i="5"/>
  <c r="H179" i="5"/>
  <c r="Z190" i="5"/>
  <c r="K191" i="5"/>
  <c r="K233" i="5"/>
  <c r="Y233" i="5"/>
  <c r="I224" i="5"/>
  <c r="X223" i="5"/>
  <c r="CR613" i="1"/>
  <c r="Q613" i="1" s="1"/>
  <c r="F228" i="5"/>
  <c r="Y36" i="5"/>
  <c r="K36" i="5"/>
  <c r="K44" i="5"/>
  <c r="Z43" i="5"/>
  <c r="X72" i="5"/>
  <c r="I73" i="5"/>
  <c r="H159" i="5"/>
  <c r="V159" i="5"/>
  <c r="X190" i="5"/>
  <c r="I191" i="5"/>
  <c r="K224" i="5"/>
  <c r="Z223" i="5"/>
  <c r="K229" i="5"/>
  <c r="Z228" i="5"/>
  <c r="V72" i="5"/>
  <c r="H72" i="5"/>
  <c r="CZ217" i="1"/>
  <c r="Y217" i="1" s="1"/>
  <c r="AB72" i="5" s="1"/>
  <c r="CY217" i="1"/>
  <c r="X217" i="1" s="1"/>
  <c r="AA72" i="5" s="1"/>
  <c r="T31" i="5"/>
  <c r="G31" i="5"/>
  <c r="AA43" i="5"/>
  <c r="CY223" i="1"/>
  <c r="X223" i="1" s="1"/>
  <c r="AA96" i="5" s="1"/>
  <c r="X96" i="5"/>
  <c r="I97" i="5"/>
  <c r="AB128" i="5"/>
  <c r="CP419" i="1"/>
  <c r="O419" i="1" s="1"/>
  <c r="V164" i="5"/>
  <c r="AH430" i="1"/>
  <c r="K179" i="5"/>
  <c r="Y179" i="5"/>
  <c r="CP427" i="1"/>
  <c r="O427" i="1" s="1"/>
  <c r="U195" i="5"/>
  <c r="G106" i="5"/>
  <c r="T106" i="5"/>
  <c r="AA228" i="5"/>
  <c r="CR614" i="1"/>
  <c r="Q614" i="1" s="1"/>
  <c r="F233" i="5"/>
  <c r="K115" i="5"/>
  <c r="Y115" i="5"/>
  <c r="Z136" i="5"/>
  <c r="K137" i="5"/>
  <c r="CP420" i="1"/>
  <c r="O420" i="1" s="1"/>
  <c r="GN420" i="1" s="1"/>
  <c r="U167" i="5"/>
  <c r="G112" i="5"/>
  <c r="T112" i="5"/>
  <c r="Z159" i="5"/>
  <c r="K160" i="5"/>
  <c r="K171" i="5"/>
  <c r="Z170" i="5"/>
  <c r="CP424" i="1"/>
  <c r="O424" i="1" s="1"/>
  <c r="U184" i="5"/>
  <c r="K228" i="5"/>
  <c r="Y228" i="5"/>
  <c r="W31" i="5"/>
  <c r="I31" i="5"/>
  <c r="CZ32" i="1"/>
  <c r="Y32" i="1" s="1"/>
  <c r="AB51" i="5" s="1"/>
  <c r="V51" i="5"/>
  <c r="H51" i="5"/>
  <c r="CY32" i="1"/>
  <c r="X32" i="1" s="1"/>
  <c r="AA51" i="5" s="1"/>
  <c r="K128" i="5"/>
  <c r="Y128" i="5"/>
  <c r="U101" i="5"/>
  <c r="CP224" i="1"/>
  <c r="O224" i="1" s="1"/>
  <c r="F115" i="5"/>
  <c r="CR228" i="1"/>
  <c r="Q228" i="1" s="1"/>
  <c r="CR426" i="1"/>
  <c r="Q426" i="1" s="1"/>
  <c r="F190" i="5"/>
  <c r="CP232" i="1"/>
  <c r="O232" i="1" s="1"/>
  <c r="GM232" i="1" s="1"/>
  <c r="W133" i="5"/>
  <c r="CZ613" i="1"/>
  <c r="Y613" i="1" s="1"/>
  <c r="AB228" i="5" s="1"/>
  <c r="V228" i="5"/>
  <c r="H228" i="5"/>
  <c r="Z241" i="5"/>
  <c r="K242" i="5"/>
  <c r="CY231" i="1"/>
  <c r="X231" i="1" s="1"/>
  <c r="AA128" i="5" s="1"/>
  <c r="T36" i="5"/>
  <c r="G36" i="5"/>
  <c r="AB32" i="1"/>
  <c r="E51" i="5" s="1"/>
  <c r="CP218" i="1"/>
  <c r="O218" i="1" s="1"/>
  <c r="U77" i="5"/>
  <c r="CY33" i="1"/>
  <c r="X33" i="1" s="1"/>
  <c r="AJ430" i="1"/>
  <c r="W430" i="1" s="1"/>
  <c r="CP425" i="1"/>
  <c r="O425" i="1" s="1"/>
  <c r="U187" i="5"/>
  <c r="AH236" i="1"/>
  <c r="AH215" i="1" s="1"/>
  <c r="Y109" i="5"/>
  <c r="CR234" i="1"/>
  <c r="Q234" i="1" s="1"/>
  <c r="F136" i="5"/>
  <c r="AB133" i="5"/>
  <c r="CR616" i="1"/>
  <c r="Q616" i="1" s="1"/>
  <c r="AD618" i="1" s="1"/>
  <c r="F241" i="5"/>
  <c r="AB184" i="5"/>
  <c r="CZ28" i="1"/>
  <c r="Y28" i="1" s="1"/>
  <c r="AB31" i="5" s="1"/>
  <c r="X31" i="5"/>
  <c r="I32" i="5"/>
  <c r="AE35" i="1"/>
  <c r="K89" i="5"/>
  <c r="Z88" i="5"/>
  <c r="V190" i="5"/>
  <c r="H190" i="5"/>
  <c r="I234" i="5"/>
  <c r="X233" i="5"/>
  <c r="U43" i="5"/>
  <c r="I52" i="5"/>
  <c r="X51" i="5"/>
  <c r="Z96" i="5"/>
  <c r="K97" i="5"/>
  <c r="CY28" i="1"/>
  <c r="X28" i="1" s="1"/>
  <c r="AA31" i="5" s="1"/>
  <c r="K136" i="5"/>
  <c r="Y136" i="5"/>
  <c r="K116" i="5"/>
  <c r="Z115" i="5"/>
  <c r="Z128" i="5"/>
  <c r="K129" i="5"/>
  <c r="AE430" i="1"/>
  <c r="CR612" i="1"/>
  <c r="Q612" i="1" s="1"/>
  <c r="F223" i="5"/>
  <c r="CR217" i="1"/>
  <c r="Q217" i="1" s="1"/>
  <c r="F72" i="5"/>
  <c r="K73" i="5"/>
  <c r="Z72" i="5"/>
  <c r="K80" i="5"/>
  <c r="Y80" i="5"/>
  <c r="BB610" i="1"/>
  <c r="F631" i="1"/>
  <c r="CZ420" i="1"/>
  <c r="Y420" i="1" s="1"/>
  <c r="AB167" i="5" s="1"/>
  <c r="U236" i="1"/>
  <c r="T236" i="1"/>
  <c r="AG215" i="1"/>
  <c r="GN233" i="1"/>
  <c r="GM233" i="1"/>
  <c r="AJ215" i="1"/>
  <c r="W236" i="1"/>
  <c r="AH416" i="1"/>
  <c r="U430" i="1"/>
  <c r="GM615" i="1"/>
  <c r="GM28" i="1"/>
  <c r="F54" i="1"/>
  <c r="AU26" i="1"/>
  <c r="AC430" i="1"/>
  <c r="CP418" i="1"/>
  <c r="O418" i="1" s="1"/>
  <c r="GM225" i="1"/>
  <c r="GN225" i="1"/>
  <c r="AJ26" i="1"/>
  <c r="W35" i="1"/>
  <c r="CG26" i="1"/>
  <c r="AX35" i="1"/>
  <c r="GM29" i="1"/>
  <c r="V35" i="1"/>
  <c r="AI26" i="1"/>
  <c r="CR223" i="1"/>
  <c r="Q223" i="1" s="1"/>
  <c r="AB223" i="1"/>
  <c r="E96" i="5" s="1"/>
  <c r="CJ215" i="1"/>
  <c r="BA236" i="1"/>
  <c r="CR219" i="1"/>
  <c r="Q219" i="1" s="1"/>
  <c r="AB219" i="1"/>
  <c r="E80" i="5" s="1"/>
  <c r="GM427" i="1"/>
  <c r="GN427" i="1"/>
  <c r="AX430" i="1"/>
  <c r="CG416" i="1"/>
  <c r="CZ219" i="1"/>
  <c r="Y219" i="1" s="1"/>
  <c r="F246" i="1"/>
  <c r="AQ215" i="1"/>
  <c r="AF26" i="1"/>
  <c r="S35" i="1"/>
  <c r="AO215" i="1"/>
  <c r="F240" i="1"/>
  <c r="AO796" i="1"/>
  <c r="BY26" i="1"/>
  <c r="AP35" i="1"/>
  <c r="CI35" i="1"/>
  <c r="BZ26" i="1"/>
  <c r="AQ35" i="1"/>
  <c r="GN33" i="1"/>
  <c r="GM33" i="1"/>
  <c r="AC236" i="1"/>
  <c r="CP217" i="1"/>
  <c r="O217" i="1" s="1"/>
  <c r="AI215" i="1"/>
  <c r="V236" i="1"/>
  <c r="GM425" i="1"/>
  <c r="GN425" i="1"/>
  <c r="CZ428" i="1"/>
  <c r="Y428" i="1" s="1"/>
  <c r="AB198" i="5" s="1"/>
  <c r="CY428" i="1"/>
  <c r="X428" i="1" s="1"/>
  <c r="AA198" i="5" s="1"/>
  <c r="BA618" i="1"/>
  <c r="CJ610" i="1"/>
  <c r="CP428" i="1"/>
  <c r="O428" i="1" s="1"/>
  <c r="CP612" i="1"/>
  <c r="O612" i="1" s="1"/>
  <c r="AC618" i="1"/>
  <c r="BB26" i="1"/>
  <c r="F48" i="1"/>
  <c r="BB796" i="1"/>
  <c r="CJ26" i="1"/>
  <c r="BA35" i="1"/>
  <c r="GN222" i="1"/>
  <c r="AE236" i="1"/>
  <c r="BB215" i="1"/>
  <c r="F249" i="1"/>
  <c r="GN229" i="1"/>
  <c r="GM229" i="1"/>
  <c r="BC215" i="1"/>
  <c r="F252" i="1"/>
  <c r="BC796" i="1"/>
  <c r="CR221" i="1"/>
  <c r="Q221" i="1" s="1"/>
  <c r="AB221" i="1"/>
  <c r="E88" i="5" s="1"/>
  <c r="CZ230" i="1"/>
  <c r="Y230" i="1" s="1"/>
  <c r="CG215" i="1"/>
  <c r="AX236" i="1"/>
  <c r="AP430" i="1"/>
  <c r="CI430" i="1"/>
  <c r="BY416" i="1"/>
  <c r="AG610" i="1"/>
  <c r="T618" i="1"/>
  <c r="BD610" i="1"/>
  <c r="F643" i="1"/>
  <c r="AU610" i="1"/>
  <c r="F637" i="1"/>
  <c r="T26" i="1"/>
  <c r="F56" i="1"/>
  <c r="AP610" i="1"/>
  <c r="F627" i="1"/>
  <c r="AI416" i="1"/>
  <c r="V430" i="1"/>
  <c r="AI610" i="1"/>
  <c r="V618" i="1"/>
  <c r="CI215" i="1"/>
  <c r="AZ236" i="1"/>
  <c r="GM231" i="1"/>
  <c r="AT430" i="1"/>
  <c r="CC416" i="1"/>
  <c r="AG416" i="1"/>
  <c r="T430" i="1"/>
  <c r="CG610" i="1"/>
  <c r="AX618" i="1"/>
  <c r="AF610" i="1"/>
  <c r="S618" i="1"/>
  <c r="AC35" i="1"/>
  <c r="CP32" i="1"/>
  <c r="O32" i="1" s="1"/>
  <c r="CY226" i="1"/>
  <c r="X226" i="1" s="1"/>
  <c r="CZ226" i="1"/>
  <c r="Y226" i="1" s="1"/>
  <c r="AB109" i="5" s="1"/>
  <c r="GN218" i="1"/>
  <c r="GM218" i="1"/>
  <c r="CZ223" i="1"/>
  <c r="Y223" i="1" s="1"/>
  <c r="AB96" i="5" s="1"/>
  <c r="CZ419" i="1"/>
  <c r="Y419" i="1" s="1"/>
  <c r="AB164" i="5" s="1"/>
  <c r="CY419" i="1"/>
  <c r="X419" i="1" s="1"/>
  <c r="BA430" i="1"/>
  <c r="CJ416" i="1"/>
  <c r="CI610" i="1"/>
  <c r="AZ618" i="1"/>
  <c r="AP215" i="1"/>
  <c r="F245" i="1"/>
  <c r="CP226" i="1"/>
  <c r="O226" i="1" s="1"/>
  <c r="GN422" i="1"/>
  <c r="CP614" i="1"/>
  <c r="O614" i="1" s="1"/>
  <c r="AF430" i="1"/>
  <c r="AE610" i="1"/>
  <c r="R618" i="1"/>
  <c r="F972" i="1"/>
  <c r="I12" i="5" s="1"/>
  <c r="F434" i="1"/>
  <c r="AO416" i="1"/>
  <c r="BD35" i="1"/>
  <c r="AF236" i="1"/>
  <c r="CC26" i="1"/>
  <c r="AT35" i="1"/>
  <c r="AU215" i="1"/>
  <c r="F255" i="1"/>
  <c r="AU430" i="1"/>
  <c r="CD416" i="1"/>
  <c r="F636" i="1"/>
  <c r="AT610" i="1"/>
  <c r="AQ610" i="1"/>
  <c r="F628" i="1"/>
  <c r="AK430" i="1"/>
  <c r="AJ610" i="1"/>
  <c r="W618" i="1"/>
  <c r="AK618" i="1"/>
  <c r="GN30" i="1" l="1"/>
  <c r="GM30" i="1"/>
  <c r="H262" i="5"/>
  <c r="AL618" i="1"/>
  <c r="Y618" i="1" s="1"/>
  <c r="AH610" i="1"/>
  <c r="AL430" i="1"/>
  <c r="GN615" i="1"/>
  <c r="AJ416" i="1"/>
  <c r="GN29" i="1"/>
  <c r="GN28" i="1"/>
  <c r="W223" i="5"/>
  <c r="I223" i="5"/>
  <c r="W241" i="5"/>
  <c r="I241" i="5"/>
  <c r="CP234" i="1"/>
  <c r="O234" i="1" s="1"/>
  <c r="I136" i="5"/>
  <c r="W136" i="5"/>
  <c r="G187" i="5"/>
  <c r="T187" i="5"/>
  <c r="T77" i="5"/>
  <c r="G77" i="5"/>
  <c r="G101" i="5"/>
  <c r="T101" i="5"/>
  <c r="GN224" i="1"/>
  <c r="GM224" i="1"/>
  <c r="W228" i="5"/>
  <c r="I228" i="5"/>
  <c r="T128" i="5"/>
  <c r="G128" i="5"/>
  <c r="I123" i="5"/>
  <c r="W123" i="5"/>
  <c r="T93" i="5"/>
  <c r="G93" i="5"/>
  <c r="W51" i="5"/>
  <c r="I51" i="5"/>
  <c r="AH26" i="1"/>
  <c r="U35" i="1"/>
  <c r="I170" i="5"/>
  <c r="W170" i="5"/>
  <c r="T238" i="5"/>
  <c r="G238" i="5"/>
  <c r="T233" i="5"/>
  <c r="G233" i="5"/>
  <c r="G223" i="5"/>
  <c r="T223" i="5"/>
  <c r="I80" i="5"/>
  <c r="W80" i="5"/>
  <c r="CP223" i="1"/>
  <c r="O223" i="1" s="1"/>
  <c r="GM223" i="1" s="1"/>
  <c r="I96" i="5"/>
  <c r="W96" i="5"/>
  <c r="AE416" i="1"/>
  <c r="R430" i="1"/>
  <c r="G43" i="5"/>
  <c r="T43" i="5"/>
  <c r="R35" i="1"/>
  <c r="AE26" i="1"/>
  <c r="CP426" i="1"/>
  <c r="O426" i="1" s="1"/>
  <c r="I190" i="5"/>
  <c r="W190" i="5"/>
  <c r="T184" i="5"/>
  <c r="G184" i="5"/>
  <c r="GN424" i="1"/>
  <c r="T167" i="5"/>
  <c r="G167" i="5"/>
  <c r="GN231" i="1"/>
  <c r="CP613" i="1"/>
  <c r="O613" i="1" s="1"/>
  <c r="GM420" i="1"/>
  <c r="G176" i="5"/>
  <c r="T176" i="5"/>
  <c r="CP230" i="1"/>
  <c r="O230" i="1" s="1"/>
  <c r="AB35" i="1"/>
  <c r="O35" i="1" s="1"/>
  <c r="G51" i="5"/>
  <c r="T51" i="5"/>
  <c r="GN419" i="1"/>
  <c r="AA164" i="5"/>
  <c r="GM230" i="1"/>
  <c r="AB123" i="5"/>
  <c r="T109" i="5"/>
  <c r="G109" i="5"/>
  <c r="G198" i="5"/>
  <c r="T198" i="5"/>
  <c r="T159" i="5"/>
  <c r="G159" i="5"/>
  <c r="W72" i="5"/>
  <c r="I72" i="5"/>
  <c r="GM424" i="1"/>
  <c r="W115" i="5"/>
  <c r="I115" i="5"/>
  <c r="CP228" i="1"/>
  <c r="O228" i="1" s="1"/>
  <c r="T195" i="5"/>
  <c r="G195" i="5"/>
  <c r="AK35" i="1"/>
  <c r="T85" i="5"/>
  <c r="G85" i="5"/>
  <c r="GM220" i="1"/>
  <c r="GN220" i="1"/>
  <c r="AL35" i="1"/>
  <c r="W43" i="5"/>
  <c r="I43" i="5"/>
  <c r="AD35" i="1"/>
  <c r="CP616" i="1"/>
  <c r="O616" i="1" s="1"/>
  <c r="AK236" i="1"/>
  <c r="AK215" i="1" s="1"/>
  <c r="AA109" i="5"/>
  <c r="CP221" i="1"/>
  <c r="O221" i="1" s="1"/>
  <c r="W88" i="5"/>
  <c r="I88" i="5"/>
  <c r="T72" i="5"/>
  <c r="G72" i="5"/>
  <c r="AL236" i="1"/>
  <c r="AB80" i="5"/>
  <c r="I263" i="5"/>
  <c r="T133" i="5"/>
  <c r="G133" i="5"/>
  <c r="GN232" i="1"/>
  <c r="W233" i="5"/>
  <c r="I233" i="5"/>
  <c r="G164" i="5"/>
  <c r="T164" i="5"/>
  <c r="CP423" i="1"/>
  <c r="O423" i="1" s="1"/>
  <c r="I179" i="5"/>
  <c r="W179" i="5"/>
  <c r="I159" i="5"/>
  <c r="W159" i="5"/>
  <c r="CP421" i="1"/>
  <c r="O421" i="1" s="1"/>
  <c r="Y236" i="1"/>
  <c r="AL215" i="1"/>
  <c r="AB26" i="1"/>
  <c r="Q618" i="1"/>
  <c r="AD610" i="1"/>
  <c r="T416" i="1"/>
  <c r="F451" i="1"/>
  <c r="AZ215" i="1"/>
  <c r="F247" i="1"/>
  <c r="T796" i="1"/>
  <c r="T610" i="1"/>
  <c r="F639" i="1"/>
  <c r="CI416" i="1"/>
  <c r="AZ430" i="1"/>
  <c r="GN230" i="1"/>
  <c r="AU416" i="1"/>
  <c r="F449" i="1"/>
  <c r="S430" i="1"/>
  <c r="AF416" i="1"/>
  <c r="BA416" i="1"/>
  <c r="F450" i="1"/>
  <c r="Y430" i="1"/>
  <c r="AL416" i="1"/>
  <c r="GM217" i="1"/>
  <c r="GN217" i="1"/>
  <c r="AQ26" i="1"/>
  <c r="F45" i="1"/>
  <c r="AQ796" i="1"/>
  <c r="F50" i="1"/>
  <c r="S26" i="1"/>
  <c r="AK610" i="1"/>
  <c r="X618" i="1"/>
  <c r="AF215" i="1"/>
  <c r="S236" i="1"/>
  <c r="S796" i="1" s="1"/>
  <c r="GM614" i="1"/>
  <c r="GN614" i="1"/>
  <c r="F640" i="1"/>
  <c r="U610" i="1"/>
  <c r="AZ610" i="1"/>
  <c r="F629" i="1"/>
  <c r="AC26" i="1"/>
  <c r="CE35" i="1"/>
  <c r="CF35" i="1"/>
  <c r="P35" i="1"/>
  <c r="CH35" i="1"/>
  <c r="AX610" i="1"/>
  <c r="F625" i="1"/>
  <c r="F448" i="1"/>
  <c r="AT416" i="1"/>
  <c r="V610" i="1"/>
  <c r="F641" i="1"/>
  <c r="AD416" i="1"/>
  <c r="Q430" i="1"/>
  <c r="AX215" i="1"/>
  <c r="F243" i="1"/>
  <c r="AE215" i="1"/>
  <c r="R236" i="1"/>
  <c r="CF618" i="1"/>
  <c r="AC610" i="1"/>
  <c r="CE618" i="1"/>
  <c r="P618" i="1"/>
  <c r="CH618" i="1"/>
  <c r="BA610" i="1"/>
  <c r="F638" i="1"/>
  <c r="CF236" i="1"/>
  <c r="AC215" i="1"/>
  <c r="P236" i="1"/>
  <c r="CH236" i="1"/>
  <c r="CE236" i="1"/>
  <c r="AO22" i="1"/>
  <c r="F800" i="1"/>
  <c r="AO974" i="1"/>
  <c r="U796" i="1"/>
  <c r="F59" i="1"/>
  <c r="W26" i="1"/>
  <c r="W796" i="1"/>
  <c r="GM418" i="1"/>
  <c r="GN418" i="1"/>
  <c r="F452" i="1"/>
  <c r="U416" i="1"/>
  <c r="W215" i="1"/>
  <c r="F260" i="1"/>
  <c r="W610" i="1"/>
  <c r="F642" i="1"/>
  <c r="BD26" i="1"/>
  <c r="F60" i="1"/>
  <c r="BD796" i="1"/>
  <c r="GM226" i="1"/>
  <c r="GN226" i="1"/>
  <c r="S610" i="1"/>
  <c r="F633" i="1"/>
  <c r="BC22" i="1"/>
  <c r="BC974" i="1"/>
  <c r="F812" i="1"/>
  <c r="BA26" i="1"/>
  <c r="F55" i="1"/>
  <c r="BA796" i="1"/>
  <c r="BB22" i="1"/>
  <c r="F809" i="1"/>
  <c r="BB974" i="1"/>
  <c r="GM612" i="1"/>
  <c r="GN612" i="1"/>
  <c r="AB618" i="1"/>
  <c r="V215" i="1"/>
  <c r="F259" i="1"/>
  <c r="CI26" i="1"/>
  <c r="AZ35" i="1"/>
  <c r="AC416" i="1"/>
  <c r="P430" i="1"/>
  <c r="CE430" i="1"/>
  <c r="CH430" i="1"/>
  <c r="CF430" i="1"/>
  <c r="F453" i="1"/>
  <c r="V416" i="1"/>
  <c r="GN428" i="1"/>
  <c r="GM428" i="1"/>
  <c r="AP26" i="1"/>
  <c r="F44" i="1"/>
  <c r="AP796" i="1"/>
  <c r="F437" i="1"/>
  <c r="AX416" i="1"/>
  <c r="CP219" i="1"/>
  <c r="O219" i="1" s="1"/>
  <c r="AD236" i="1"/>
  <c r="F42" i="1"/>
  <c r="AX26" i="1"/>
  <c r="AX796" i="1"/>
  <c r="AU796" i="1"/>
  <c r="GM419" i="1"/>
  <c r="T215" i="1"/>
  <c r="F257" i="1"/>
  <c r="F258" i="1"/>
  <c r="U215" i="1"/>
  <c r="F53" i="1"/>
  <c r="AT26" i="1"/>
  <c r="AT796" i="1"/>
  <c r="AK416" i="1"/>
  <c r="X430" i="1"/>
  <c r="BA215" i="1"/>
  <c r="F256" i="1"/>
  <c r="F58" i="1"/>
  <c r="V26" i="1"/>
  <c r="V796" i="1"/>
  <c r="W416" i="1"/>
  <c r="F454" i="1"/>
  <c r="GN32" i="1"/>
  <c r="CB35" i="1" s="1"/>
  <c r="GM32" i="1"/>
  <c r="CA35" i="1" s="1"/>
  <c r="AP416" i="1"/>
  <c r="F439" i="1"/>
  <c r="F632" i="1"/>
  <c r="R610" i="1"/>
  <c r="AL610" i="1" l="1"/>
  <c r="GN223" i="1"/>
  <c r="I262" i="5"/>
  <c r="X236" i="1"/>
  <c r="F262" i="1" s="1"/>
  <c r="U26" i="1"/>
  <c r="F57" i="1"/>
  <c r="G170" i="5"/>
  <c r="T170" i="5"/>
  <c r="GM421" i="1"/>
  <c r="GN421" i="1"/>
  <c r="T88" i="5"/>
  <c r="G88" i="5"/>
  <c r="AK26" i="1"/>
  <c r="X35" i="1"/>
  <c r="T179" i="5"/>
  <c r="G179" i="5"/>
  <c r="GN423" i="1"/>
  <c r="GM423" i="1"/>
  <c r="R416" i="1"/>
  <c r="F444" i="1"/>
  <c r="T96" i="5"/>
  <c r="G96" i="5"/>
  <c r="T80" i="5"/>
  <c r="G80" i="5"/>
  <c r="AD26" i="1"/>
  <c r="Q35" i="1"/>
  <c r="G190" i="5"/>
  <c r="T190" i="5"/>
  <c r="GN426" i="1"/>
  <c r="GM426" i="1"/>
  <c r="GM221" i="1"/>
  <c r="AB236" i="1"/>
  <c r="AB215" i="1" s="1"/>
  <c r="T123" i="5"/>
  <c r="G123" i="5"/>
  <c r="T228" i="5"/>
  <c r="G228" i="5"/>
  <c r="GN613" i="1"/>
  <c r="GM613" i="1"/>
  <c r="R26" i="1"/>
  <c r="F49" i="1"/>
  <c r="CA430" i="1"/>
  <c r="AB430" i="1"/>
  <c r="O430" i="1" s="1"/>
  <c r="GN221" i="1"/>
  <c r="X796" i="1"/>
  <c r="X22" i="1" s="1"/>
  <c r="T241" i="5"/>
  <c r="G241" i="5"/>
  <c r="GM616" i="1"/>
  <c r="GN616" i="1"/>
  <c r="CB618" i="1" s="1"/>
  <c r="Y35" i="1"/>
  <c r="Y796" i="1" s="1"/>
  <c r="AL26" i="1"/>
  <c r="T115" i="5"/>
  <c r="G115" i="5"/>
  <c r="GM228" i="1"/>
  <c r="GN228" i="1"/>
  <c r="T136" i="5"/>
  <c r="G136" i="5"/>
  <c r="GM234" i="1"/>
  <c r="GN234" i="1"/>
  <c r="CA26" i="1"/>
  <c r="AR35" i="1"/>
  <c r="CF416" i="1"/>
  <c r="AW430" i="1"/>
  <c r="BB18" i="1"/>
  <c r="F987" i="1"/>
  <c r="CH610" i="1"/>
  <c r="AY618" i="1"/>
  <c r="V22" i="1"/>
  <c r="V974" i="1"/>
  <c r="F819" i="1"/>
  <c r="AX22" i="1"/>
  <c r="AX974" i="1"/>
  <c r="F803" i="1"/>
  <c r="CH416" i="1"/>
  <c r="AY430" i="1"/>
  <c r="F46" i="1"/>
  <c r="AZ26" i="1"/>
  <c r="AZ796" i="1"/>
  <c r="AB610" i="1"/>
  <c r="O618" i="1"/>
  <c r="BD22" i="1"/>
  <c r="F821" i="1"/>
  <c r="BD974" i="1"/>
  <c r="U22" i="1"/>
  <c r="U974" i="1"/>
  <c r="F818" i="1"/>
  <c r="CE215" i="1"/>
  <c r="AV236" i="1"/>
  <c r="P610" i="1"/>
  <c r="F621" i="1"/>
  <c r="F250" i="1"/>
  <c r="R215" i="1"/>
  <c r="R796" i="1"/>
  <c r="CF26" i="1"/>
  <c r="AW35" i="1"/>
  <c r="S22" i="1"/>
  <c r="S974" i="1"/>
  <c r="F811" i="1"/>
  <c r="F456" i="1"/>
  <c r="X416" i="1"/>
  <c r="AD215" i="1"/>
  <c r="Q236" i="1"/>
  <c r="AP22" i="1"/>
  <c r="F805" i="1"/>
  <c r="AP974" i="1"/>
  <c r="CE416" i="1"/>
  <c r="AV430" i="1"/>
  <c r="W22" i="1"/>
  <c r="F820" i="1"/>
  <c r="W974" i="1"/>
  <c r="AO18" i="1"/>
  <c r="F978" i="1"/>
  <c r="AY236" i="1"/>
  <c r="CH215" i="1"/>
  <c r="CE610" i="1"/>
  <c r="AV618" i="1"/>
  <c r="CE26" i="1"/>
  <c r="AV35" i="1"/>
  <c r="F457" i="1"/>
  <c r="Y416" i="1"/>
  <c r="GN219" i="1"/>
  <c r="CB236" i="1" s="1"/>
  <c r="GM219" i="1"/>
  <c r="F433" i="1"/>
  <c r="P416" i="1"/>
  <c r="CA618" i="1"/>
  <c r="BA22" i="1"/>
  <c r="F816" i="1"/>
  <c r="BA974" i="1"/>
  <c r="BC18" i="1"/>
  <c r="F990" i="1"/>
  <c r="CB430" i="1"/>
  <c r="P215" i="1"/>
  <c r="F239" i="1"/>
  <c r="F442" i="1"/>
  <c r="Q416" i="1"/>
  <c r="CH26" i="1"/>
  <c r="AY35" i="1"/>
  <c r="CB26" i="1"/>
  <c r="AS35" i="1"/>
  <c r="AW618" i="1"/>
  <c r="CF610" i="1"/>
  <c r="F38" i="1"/>
  <c r="P26" i="1"/>
  <c r="P796" i="1"/>
  <c r="F644" i="1"/>
  <c r="X610" i="1"/>
  <c r="AQ22" i="1"/>
  <c r="AQ974" i="1"/>
  <c r="F806" i="1"/>
  <c r="Q610" i="1"/>
  <c r="F630" i="1"/>
  <c r="Y215" i="1"/>
  <c r="F263" i="1"/>
  <c r="AU22" i="1"/>
  <c r="AU974" i="1"/>
  <c r="F815" i="1"/>
  <c r="Y610" i="1"/>
  <c r="F645" i="1"/>
  <c r="CF215" i="1"/>
  <c r="AW236" i="1"/>
  <c r="O26" i="1"/>
  <c r="F37" i="1"/>
  <c r="X215" i="1"/>
  <c r="AT22" i="1"/>
  <c r="AT974" i="1"/>
  <c r="F814" i="1"/>
  <c r="CA416" i="1"/>
  <c r="AR430" i="1"/>
  <c r="S215" i="1"/>
  <c r="F251" i="1"/>
  <c r="S416" i="1"/>
  <c r="F445" i="1"/>
  <c r="F441" i="1"/>
  <c r="AZ416" i="1"/>
  <c r="T22" i="1"/>
  <c r="F817" i="1"/>
  <c r="I18" i="5" s="1"/>
  <c r="T974" i="1"/>
  <c r="F822" i="1" l="1"/>
  <c r="G262" i="5"/>
  <c r="O236" i="1"/>
  <c r="O796" i="1" s="1"/>
  <c r="X974" i="1"/>
  <c r="X18" i="1" s="1"/>
  <c r="CA236" i="1"/>
  <c r="AR236" i="1" s="1"/>
  <c r="AR796" i="1" s="1"/>
  <c r="Y22" i="1"/>
  <c r="Y974" i="1"/>
  <c r="Y18" i="1" s="1"/>
  <c r="F823" i="1"/>
  <c r="Q26" i="1"/>
  <c r="F47" i="1"/>
  <c r="F62" i="1"/>
  <c r="Y26" i="1"/>
  <c r="X26" i="1"/>
  <c r="F61" i="1"/>
  <c r="AB416" i="1"/>
  <c r="H16" i="2"/>
  <c r="I17" i="5"/>
  <c r="CB215" i="1"/>
  <c r="AS236" i="1"/>
  <c r="T18" i="1"/>
  <c r="F995" i="1"/>
  <c r="AT18" i="1"/>
  <c r="F992" i="1"/>
  <c r="AR416" i="1"/>
  <c r="F458" i="1"/>
  <c r="AU18" i="1"/>
  <c r="F993" i="1"/>
  <c r="AV26" i="1"/>
  <c r="F40" i="1"/>
  <c r="AV796" i="1"/>
  <c r="W18" i="1"/>
  <c r="F998" i="1"/>
  <c r="AV416" i="1"/>
  <c r="F435" i="1"/>
  <c r="AW26" i="1"/>
  <c r="F41" i="1"/>
  <c r="AW796" i="1"/>
  <c r="BD18" i="1"/>
  <c r="F999" i="1"/>
  <c r="AY416" i="1"/>
  <c r="F438" i="1"/>
  <c r="AY610" i="1"/>
  <c r="F626" i="1"/>
  <c r="AQ18" i="1"/>
  <c r="F984" i="1"/>
  <c r="F624" i="1"/>
  <c r="AW610" i="1"/>
  <c r="AY215" i="1"/>
  <c r="F244" i="1"/>
  <c r="AZ22" i="1"/>
  <c r="F807" i="1"/>
  <c r="AZ974" i="1"/>
  <c r="P22" i="1"/>
  <c r="P974" i="1"/>
  <c r="F799" i="1"/>
  <c r="F43" i="1"/>
  <c r="AY26" i="1"/>
  <c r="AY796" i="1"/>
  <c r="CA215" i="1"/>
  <c r="F238" i="1"/>
  <c r="O215" i="1"/>
  <c r="AS26" i="1"/>
  <c r="F52" i="1"/>
  <c r="BA18" i="1"/>
  <c r="F994" i="1"/>
  <c r="AV610" i="1"/>
  <c r="F623" i="1"/>
  <c r="AP18" i="1"/>
  <c r="F983" i="1"/>
  <c r="S18" i="1"/>
  <c r="F989" i="1"/>
  <c r="R22" i="1"/>
  <c r="R974" i="1"/>
  <c r="F810" i="1"/>
  <c r="I20" i="5" s="1"/>
  <c r="U18" i="1"/>
  <c r="F996" i="1"/>
  <c r="V18" i="1"/>
  <c r="F997" i="1"/>
  <c r="AW416" i="1"/>
  <c r="F436" i="1"/>
  <c r="CA610" i="1"/>
  <c r="AR618" i="1"/>
  <c r="Q215" i="1"/>
  <c r="F248" i="1"/>
  <c r="Q796" i="1"/>
  <c r="F242" i="1"/>
  <c r="AW215" i="1"/>
  <c r="CB416" i="1"/>
  <c r="AS430" i="1"/>
  <c r="H18" i="2"/>
  <c r="I16" i="2"/>
  <c r="I18" i="2" s="1"/>
  <c r="AS618" i="1"/>
  <c r="CB610" i="1"/>
  <c r="AV215" i="1"/>
  <c r="F241" i="1"/>
  <c r="O610" i="1"/>
  <c r="F620" i="1"/>
  <c r="AX18" i="1"/>
  <c r="F981" i="1"/>
  <c r="O416" i="1"/>
  <c r="F432" i="1"/>
  <c r="AR26" i="1"/>
  <c r="F63" i="1"/>
  <c r="O974" i="1" l="1"/>
  <c r="F798" i="1"/>
  <c r="O22" i="1"/>
  <c r="F1000" i="1"/>
  <c r="F1001" i="1"/>
  <c r="AS610" i="1"/>
  <c r="F635" i="1"/>
  <c r="AY22" i="1"/>
  <c r="AY974" i="1"/>
  <c r="F804" i="1"/>
  <c r="P18" i="1"/>
  <c r="F977" i="1"/>
  <c r="AZ18" i="1"/>
  <c r="F985" i="1"/>
  <c r="O18" i="1"/>
  <c r="F976" i="1"/>
  <c r="AR22" i="1"/>
  <c r="F824" i="1"/>
  <c r="AR974" i="1"/>
  <c r="R18" i="1"/>
  <c r="F988" i="1"/>
  <c r="AW22" i="1"/>
  <c r="AW974" i="1"/>
  <c r="F802" i="1"/>
  <c r="AR610" i="1"/>
  <c r="F646" i="1"/>
  <c r="Q22" i="1"/>
  <c r="Q974" i="1"/>
  <c r="F808" i="1"/>
  <c r="AS796" i="1"/>
  <c r="AS215" i="1"/>
  <c r="F253" i="1"/>
  <c r="F447" i="1"/>
  <c r="AS416" i="1"/>
  <c r="AR215" i="1"/>
  <c r="F264" i="1"/>
  <c r="AV22" i="1"/>
  <c r="F801" i="1"/>
  <c r="AV974" i="1"/>
  <c r="AY18" i="1" l="1"/>
  <c r="F982" i="1"/>
  <c r="AW18" i="1"/>
  <c r="F980" i="1"/>
  <c r="Q18" i="1"/>
  <c r="F986" i="1"/>
  <c r="AV18" i="1"/>
  <c r="F979" i="1"/>
  <c r="AR18" i="1"/>
  <c r="F1002" i="1"/>
  <c r="AS22" i="1"/>
  <c r="F813" i="1"/>
  <c r="AS974" i="1"/>
  <c r="AS18" i="1" l="1"/>
  <c r="F991" i="1"/>
</calcChain>
</file>

<file path=xl/sharedStrings.xml><?xml version="1.0" encoding="utf-8"?>
<sst xmlns="http://schemas.openxmlformats.org/spreadsheetml/2006/main" count="7094" uniqueCount="940">
  <si>
    <t>АтомСмета</t>
  </si>
  <si>
    <t>_PS_</t>
  </si>
  <si>
    <t/>
  </si>
  <si>
    <t>Модуль С</t>
  </si>
  <si>
    <t>Строительство склада на территории складского комплекса</t>
  </si>
  <si>
    <t>Ведомость объемов работ</t>
  </si>
  <si>
    <t>ФЕР-2001 (редакция 2020г.) изм.8</t>
  </si>
  <si>
    <t>Складской комплекс</t>
  </si>
  <si>
    <t>Сметные нормы списания</t>
  </si>
  <si>
    <t>Коды ценников</t>
  </si>
  <si>
    <t>ФЕР-2020 И8 приказы НР № 812/пр, СП № 774/пр</t>
  </si>
  <si>
    <t>Версия 1.3.1 ГСН (ГЭСН, ФЕР) и ТЕР (Методики НР (812/пр и 636/пр) и СП (774/пр) с 22.10.2021 г.) шифры НР, СП и ПНР с версии Smeta.ru 11.4.1.0</t>
  </si>
  <si>
    <t>ФЕР-2020 - изменения И8</t>
  </si>
  <si>
    <t>Поправки для ГСН (ФЕР) 2020 от 11.11.2021 г И8 Строительство</t>
  </si>
  <si>
    <t>Новый раздел</t>
  </si>
  <si>
    <t>Земляные работы</t>
  </si>
  <si>
    <t>1</t>
  </si>
  <si>
    <t>01-01-013-08</t>
  </si>
  <si>
    <t>Разработка грунта с погрузкой на автомобили-самосвалы экскаваторами с ковшом вместимостью: 0,65 (0,5-1) м3, группа грунтов 2</t>
  </si>
  <si>
    <t>1000 м3</t>
  </si>
  <si>
    <t>ФЕР-2001, 01-01-013-08, приказ Минстроя России № 876/пр от 26.12.2019</t>
  </si>
  <si>
    <t>Общестроительные работы</t>
  </si>
  <si>
    <t>Земляные работы, выполняемые: механизированным способом</t>
  </si>
  <si>
    <t>ФЕР-01</t>
  </si>
  <si>
    <t>2</t>
  </si>
  <si>
    <t>01-02-055-07</t>
  </si>
  <si>
    <t>Разработка грунта вручную с креплениями в траншеях шириной до 2 м, глубиной: до 3 м, группа грунтов 1</t>
  </si>
  <si>
    <t>100 м3</t>
  </si>
  <si>
    <t>ФЕР-2001, 01-02-055-07, приказ Минстроя России № 876/пр от 26.12.2019</t>
  </si>
  <si>
    <t>Поправка: Прил. 1.12, п.3.187.  Наименование: Доработка вручную, зачистка дна и стенок с выкидкой грунта в котлованах и траншеях, разработанных механизированным способом</t>
  </si>
  <si>
    <t>)*1,2</t>
  </si>
  <si>
    <t>Земляные работы, выполняемые: ручным способом</t>
  </si>
  <si>
    <t>Поправка: Прил. 1.12, п.3.187.</t>
  </si>
  <si>
    <t>3</t>
  </si>
  <si>
    <t>01-01-013-07</t>
  </si>
  <si>
    <t>Разработка грунта с погрузкой на автомобили-самосвалы экскаваторами с ковшом вместимостью: 0,65 (0,5-1) м3, группа грунтов 1</t>
  </si>
  <si>
    <t>ФЕР-2001, 01-01-013-07, приказ Минстроя России № 876/пр от 26.12.2019</t>
  </si>
  <si>
    <t>4</t>
  </si>
  <si>
    <t>т03-21-01-030</t>
  </si>
  <si>
    <t>Перевозка грузов I класса автомобилями-самосвалами грузоподъемностью 10 т работающих вне карьера на расстояние до 30 км</t>
  </si>
  <si>
    <t>1 т груза</t>
  </si>
  <si>
    <t>ФССЦпг-2001, т03-21-01-030, приказ Минстроя России №876/пр от 26.12.2019</t>
  </si>
  <si>
    <t>Перевозка грузов авто/транспортом</t>
  </si>
  <si>
    <t>Перевозка строительных грузов автомобильным транспортом</t>
  </si>
  <si>
    <t>ФССЦпр , изм. 7</t>
  </si>
  <si>
    <t>5</t>
  </si>
  <si>
    <t>01-01-016-01</t>
  </si>
  <si>
    <t>Работа на отвале, группа грунтов: 1</t>
  </si>
  <si>
    <t>ФЕР-2001, 01-01-016-01, приказ Минстроя России № 876/пр от 26.12.2019</t>
  </si>
  <si>
    <t>01-02-068-01</t>
  </si>
  <si>
    <t>Водоотлив: из траншей</t>
  </si>
  <si>
    <t>ФЕР-2001, 01-02-068-01, приказ Минстроя России № 876/пр от 26.12.2019</t>
  </si>
  <si>
    <t>Земляные работы, выполняемые: по другим видам работ ( подготовительные, сопутствующие, укрепительные )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</si>
  <si>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</si>
  <si>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</si>
  <si>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</si>
  <si>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</si>
  <si>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</si>
  <si>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</si>
  <si>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</si>
  <si>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</si>
  <si>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</si>
  <si>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</si>
  <si>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</si>
  <si>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</si>
  <si>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</si>
  <si>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</si>
  <si>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</si>
  <si>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</si>
  <si>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</si>
  <si>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</si>
  <si>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</si>
  <si>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</si>
  <si>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</si>
  <si>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</si>
  <si>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</si>
  <si>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</si>
  <si>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</si>
  <si>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</si>
  <si>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</si>
  <si>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</si>
  <si>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</si>
  <si>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</si>
  <si>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</si>
  <si>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</si>
  <si>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</si>
  <si>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</si>
  <si>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</si>
  <si>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</si>
  <si>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</si>
  <si>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</si>
  <si>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</si>
  <si>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</si>
  <si>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</si>
  <si>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</si>
  <si>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</si>
  <si>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</si>
  <si>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</si>
  <si>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</si>
  <si>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</si>
  <si>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</si>
  <si>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</si>
  <si>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</si>
  <si>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</si>
  <si>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</si>
  <si>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</si>
  <si>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</si>
  <si>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ОБ_ПЗ</t>
  </si>
  <si>
    <t>СТОИМОСТЬ ОБОРУДОВАНИЯ</t>
  </si>
  <si>
    <t>ОБ_ТиУ%</t>
  </si>
  <si>
    <t>ТАРА И УПАКОВКА</t>
  </si>
  <si>
    <t>0.5%</t>
  </si>
  <si>
    <t>ОБ_ТР%</t>
  </si>
  <si>
    <t>ТРАНСПОРТНЫЕ РАСХОДЫ</t>
  </si>
  <si>
    <t>3%</t>
  </si>
  <si>
    <t>ОБ_К%</t>
  </si>
  <si>
    <t>КОМПЛЕКТАЦИЯ</t>
  </si>
  <si>
    <t>ОБ_ЗЧ%</t>
  </si>
  <si>
    <t>ЗАПЧАСТИ</t>
  </si>
  <si>
    <t>0%</t>
  </si>
  <si>
    <t>ОБ_НС%</t>
  </si>
  <si>
    <t>НАЦЕНКА СНАБА</t>
  </si>
  <si>
    <t>ОБ_ЗСР%</t>
  </si>
  <si>
    <t>ЗАГОТОВИТЕЛЬНО-СКЛАДСКИЕ РАСХОДЫ</t>
  </si>
  <si>
    <t>1.2%</t>
  </si>
  <si>
    <t>ОБ_Итого</t>
  </si>
  <si>
    <t>ВСЕГО, СТОИМОСТЬ ОБОРУДОВАНИЯ</t>
  </si>
  <si>
    <t>Всего Оборудования</t>
  </si>
  <si>
    <t>МР_ПЗ</t>
  </si>
  <si>
    <t>СТОИМОСТЬ МОНТАЖНЫХ РАБОТ</t>
  </si>
  <si>
    <t>МР_СТМАТ</t>
  </si>
  <si>
    <t>Стоимость материалов, учтенных в расценках</t>
  </si>
  <si>
    <t>МР_М_не_учт</t>
  </si>
  <si>
    <t>МАТЕРИАЛЬНЫЕ РЕСУРСЫ, НЕ УЧТЕННЫЕ В РАСЦЕНКАХ</t>
  </si>
  <si>
    <t>МР_Возврат_М</t>
  </si>
  <si>
    <t>МР_ОЗП</t>
  </si>
  <si>
    <t>в т.ч. ОЗП</t>
  </si>
  <si>
    <t>МР_ЭММ</t>
  </si>
  <si>
    <t>в т.ч. ЭММ</t>
  </si>
  <si>
    <t>МР_ЗПМ</t>
  </si>
  <si>
    <t>в т.ч. ЗПМ</t>
  </si>
  <si>
    <t>МР_ТЗ</t>
  </si>
  <si>
    <t>МР_ТЗМ</t>
  </si>
  <si>
    <t>МР_НР</t>
  </si>
  <si>
    <t>НАКЛАДНЫЕ РАСХОДЫ</t>
  </si>
  <si>
    <t>МР_СмПриб</t>
  </si>
  <si>
    <t>СМЕТНАЯ ПРИБЫЛЬ</t>
  </si>
  <si>
    <t>МР_Всего</t>
  </si>
  <si>
    <t>ВСЕГО, СТОИМОСТЬ МОНТАЖНЫХ РАБОТ</t>
  </si>
  <si>
    <t>Всего МР</t>
  </si>
  <si>
    <t>ОС_ПЗ</t>
  </si>
  <si>
    <t>СТОИМОСТЬ ОБЩЕСТРОИТЕЛЬНЫХ РАБОТ</t>
  </si>
  <si>
    <t>ОС_СТМАТ</t>
  </si>
  <si>
    <t>ОС_М_не_учт</t>
  </si>
  <si>
    <t>ОС_ВОЗВР_М</t>
  </si>
  <si>
    <t>ОС_ОЗП</t>
  </si>
  <si>
    <t>ОС_ЭММ</t>
  </si>
  <si>
    <t>ОС_ЗПМ</t>
  </si>
  <si>
    <t>ОС_ТЗ</t>
  </si>
  <si>
    <t>ОС_ТЗМ</t>
  </si>
  <si>
    <t>ОС_НР</t>
  </si>
  <si>
    <t>ОС_СмПриб</t>
  </si>
  <si>
    <t>ОС_Всего</t>
  </si>
  <si>
    <t>ВСЕГО, СТОИМОСТЬ ОБЩЕСТРОИТЕЛЬНЫХ РАБОТ</t>
  </si>
  <si>
    <t>Всего ОБЩ. Р</t>
  </si>
  <si>
    <t>РС_ПЗ</t>
  </si>
  <si>
    <t>СТОИМОСТЬ РЕМОНТНО_СТРОИТЕЛЬНЫХ РАБОТ</t>
  </si>
  <si>
    <t>РС_СТМАТ</t>
  </si>
  <si>
    <t>РС_М_не_учт</t>
  </si>
  <si>
    <t>РС_ВОЗВР_М</t>
  </si>
  <si>
    <t>РС_ОЗП</t>
  </si>
  <si>
    <t>РС_ЭММ</t>
  </si>
  <si>
    <t>РС_ЗПМ</t>
  </si>
  <si>
    <t>РС_ТЗ</t>
  </si>
  <si>
    <t>РС_ТЗМ</t>
  </si>
  <si>
    <t>РС_НР</t>
  </si>
  <si>
    <t>РС_СмПриб</t>
  </si>
  <si>
    <t>РС_Всего</t>
  </si>
  <si>
    <t>ВСЕГО, СТОИМОСТЬ РЕМОНТНО_СТРОИТЕЛЬНЫХ РАБОТ</t>
  </si>
  <si>
    <t>Всего Рем-стр. Р.</t>
  </si>
  <si>
    <t>РР_ПЗ</t>
  </si>
  <si>
    <t>СТОИМОСТЬ РЕМОНТНО_РЕСТАВРАЦИОННЫХ РАБОТ</t>
  </si>
  <si>
    <t>РР_СТМАТ</t>
  </si>
  <si>
    <t>РР_М_не_учт</t>
  </si>
  <si>
    <t>РР_возвр_М</t>
  </si>
  <si>
    <t>Возврат Материалов</t>
  </si>
  <si>
    <t>РР_ОЗП</t>
  </si>
  <si>
    <t>РР_ЭММ</t>
  </si>
  <si>
    <t>РР_ЗПМ</t>
  </si>
  <si>
    <t>РР_ТЗ</t>
  </si>
  <si>
    <t>РР_ТЗМ</t>
  </si>
  <si>
    <t>РР_НР</t>
  </si>
  <si>
    <t>РР_СмПриб</t>
  </si>
  <si>
    <t>РР_Всего</t>
  </si>
  <si>
    <t>ВСЕГО, СТОИМОСТЬ РЕМНТНО_РЕСТАВРАЦИОННЫХ РАБОТ</t>
  </si>
  <si>
    <t>Всего Рем-рест Р.</t>
  </si>
  <si>
    <t>МЕТ_ПЗ</t>
  </si>
  <si>
    <t>СТОИМОСТЬ МЕТАЛЛОМОНТАЖНЫХ РАБОТ</t>
  </si>
  <si>
    <t>МЕТ_СТМАТ</t>
  </si>
  <si>
    <t>МЕТ_М_не_учт</t>
  </si>
  <si>
    <t>МЕТ_ВОЗВРМАТ</t>
  </si>
  <si>
    <t>МЕТ_ОЗП</t>
  </si>
  <si>
    <t>МЕТ_ЭММ</t>
  </si>
  <si>
    <t>МЕТ_ЗПМ</t>
  </si>
  <si>
    <t>МЕТ_ТЗ</t>
  </si>
  <si>
    <t>МЕТ_ТЗМ</t>
  </si>
  <si>
    <t>МЕТ_НР</t>
  </si>
  <si>
    <t>МЕТ_СмПриб</t>
  </si>
  <si>
    <t>МЕТ_Всего</t>
  </si>
  <si>
    <t>ВСЕГО, СТОИМОСТЬ МЕТАЛЛОМОНТАЖНЫХ РАБОТ</t>
  </si>
  <si>
    <t>Всего Метал-ций</t>
  </si>
  <si>
    <t>САНТЕХ_ПЗ</t>
  </si>
  <si>
    <t>СТОИМОСТЬ САНТЕХНИЧЕСКИХ РАБОТ</t>
  </si>
  <si>
    <t>САНТЕХ_СТМАТ</t>
  </si>
  <si>
    <t>САНТЕХ_М_не_учт</t>
  </si>
  <si>
    <t>САНТЕХ_ВОЗВРМАТ</t>
  </si>
  <si>
    <t>САНТЕХ_ОЗП</t>
  </si>
  <si>
    <t>САНТЕХ_ЭММ</t>
  </si>
  <si>
    <t>САНТЕХ_ЗПМ</t>
  </si>
  <si>
    <t>САНТЕХ_ТЗ</t>
  </si>
  <si>
    <t>САНТЕХ_ТЗМ</t>
  </si>
  <si>
    <t>САНТЕХ_НР</t>
  </si>
  <si>
    <t>САНТЕХ_СмПриб</t>
  </si>
  <si>
    <t>САНТЕХ_Всего</t>
  </si>
  <si>
    <t>ВСЕГО, СТОИМОСТЬ САНТЕХНИЧЕСКИХ РАБОТ</t>
  </si>
  <si>
    <t>Всего Сантех Р.</t>
  </si>
  <si>
    <t>БУР_ПЗ</t>
  </si>
  <si>
    <t>СТОИМОСТЬ БУРОВЗРЫВНЫХ РАБОТ</t>
  </si>
  <si>
    <t>БУР_СТМАТ</t>
  </si>
  <si>
    <t>БУР_М_не_учт</t>
  </si>
  <si>
    <t>БУР_ВОЗВРМАТ</t>
  </si>
  <si>
    <t>БУР_ОЗП</t>
  </si>
  <si>
    <t>БУР_ЭММ</t>
  </si>
  <si>
    <t>БУР_ЗПМ</t>
  </si>
  <si>
    <t>БУР_ТЗ</t>
  </si>
  <si>
    <t>БУР_ТЗМ</t>
  </si>
  <si>
    <t>БУР_НР</t>
  </si>
  <si>
    <t>БУР_СмПриб</t>
  </si>
  <si>
    <t>БУР_Всего</t>
  </si>
  <si>
    <t>ВСЕГО, СТОИМОСТЬ БУРОВЗРЫВНЫХ РАБОТ</t>
  </si>
  <si>
    <t>Всего Буровзр Р.</t>
  </si>
  <si>
    <t>ГОР_ПЗ</t>
  </si>
  <si>
    <t>СТОИМОСТЬ ГОРНОПРОХОДЧЕСКИХ РАБОТ</t>
  </si>
  <si>
    <t>ГОР_СТМАТ</t>
  </si>
  <si>
    <t>ГОР_М_не_учт</t>
  </si>
  <si>
    <t>ГОРН_ВОЗВРМАТ</t>
  </si>
  <si>
    <t>ГОР_ОЗП</t>
  </si>
  <si>
    <t>ГОР_ЭММ</t>
  </si>
  <si>
    <t>ГОР_ЗПМ</t>
  </si>
  <si>
    <t>ГОР_ТЗ</t>
  </si>
  <si>
    <t>ГОР_ТЗМ</t>
  </si>
  <si>
    <t>ГОР_НР</t>
  </si>
  <si>
    <t>ГОР_СмПриб</t>
  </si>
  <si>
    <t>ГОР_Всего</t>
  </si>
  <si>
    <t>ВСЕГО, СТОИМОСТЬ ГОРНОПРОХОДЧЕСКИХ РАБОТ</t>
  </si>
  <si>
    <t>Всего Горновс. Р.</t>
  </si>
  <si>
    <t>ПРОЧ_ПЗ</t>
  </si>
  <si>
    <t>СТОИМОСТЬ ПРОЧИХ РАБОТ</t>
  </si>
  <si>
    <t>ПРОЧ_СТМАТ</t>
  </si>
  <si>
    <t>ПРОЧ_М_не_учт</t>
  </si>
  <si>
    <t>ПРОЧ_ВОЗВРМАТ</t>
  </si>
  <si>
    <t>ПРОЧ_ОЗП</t>
  </si>
  <si>
    <t>ПРОЧ_ЭММ</t>
  </si>
  <si>
    <t>ПРОЧ_ЗПМ</t>
  </si>
  <si>
    <t>ПРОЧ_ТЗ</t>
  </si>
  <si>
    <t>ПРОЧ_ТЗМ</t>
  </si>
  <si>
    <t>ПРОЧ_НР</t>
  </si>
  <si>
    <t>ПРОЧ_СмПриб</t>
  </si>
  <si>
    <t>ПРОЧ_Всего</t>
  </si>
  <si>
    <t>ВСЕГО, СТОИМОСТЬ ПРОЧИХ РАБОТ</t>
  </si>
  <si>
    <t>Всего Прочих Р.</t>
  </si>
  <si>
    <t>ПУСК_ПЗ</t>
  </si>
  <si>
    <t>СТОИМОСТЬ ПУСКОНАЛАДОЧНЫХ РАБОТ</t>
  </si>
  <si>
    <t>ПУСК_СТМАТ</t>
  </si>
  <si>
    <t>ПУСК_М_не_учт</t>
  </si>
  <si>
    <t>ПУСК_М_ВОЗВРМАТ</t>
  </si>
  <si>
    <t>ПУСК_ОЗП</t>
  </si>
  <si>
    <t>ПУСК_ЭММ</t>
  </si>
  <si>
    <t>ПУСК_ЗПМ</t>
  </si>
  <si>
    <t>ПУСК_ТЗ</t>
  </si>
  <si>
    <t>ПУСК_ТЗМ</t>
  </si>
  <si>
    <t>ПУСК_НР</t>
  </si>
  <si>
    <t>ПУСК_СмПриб</t>
  </si>
  <si>
    <t>ПУСК_Всего</t>
  </si>
  <si>
    <t>ВСЕГО, СТОИМОСТЬ ПУСКОНАЛАДОЧНЫХ РАБОТ</t>
  </si>
  <si>
    <t>Всего Пускон. Р.</t>
  </si>
  <si>
    <t>МАШ И МЕХ</t>
  </si>
  <si>
    <t>МАШИНЫ И МЕХАНИЗМЫ</t>
  </si>
  <si>
    <t>МАТЕРИАЛЫ</t>
  </si>
  <si>
    <t>ПЕРЕВ_ТАР_УП</t>
  </si>
  <si>
    <t>ПЕРЕВОЗКА, ТАРА, УПАКОВКА</t>
  </si>
  <si>
    <t>ВСЕГО_ПЗ</t>
  </si>
  <si>
    <t>ВСЕГО ПО РАЗДЕЛУ</t>
  </si>
  <si>
    <t>Всего по Смете</t>
  </si>
  <si>
    <t>ВСЕГО_ВОЗВРМАТ</t>
  </si>
  <si>
    <t>ВСЕГО СТОИМОСТЬ ВОЗВРАЩАЕМЫХ МАТЕРИАЛОВ</t>
  </si>
  <si>
    <t>ВСЕГО_НР</t>
  </si>
  <si>
    <t>ВСЕГО НАКЛАДНЫЕ РАСХОДЫ</t>
  </si>
  <si>
    <t>ВСЕГО_СМ ПРИБ</t>
  </si>
  <si>
    <t>ВСЕГО СМЕТНАЯ ПРИБЫЛЬ</t>
  </si>
  <si>
    <t>ВСЕГО_МАТ</t>
  </si>
  <si>
    <t>Стоимость Материалов</t>
  </si>
  <si>
    <t>ВСЕГО_ОЗП</t>
  </si>
  <si>
    <t>Оплата основных рабочих</t>
  </si>
  <si>
    <t>ВСЕГО_ЭММ</t>
  </si>
  <si>
    <t>Эксплуатация Машин и Механизмов</t>
  </si>
  <si>
    <t>ВСЕГО_ЗПМ</t>
  </si>
  <si>
    <t>Оплата механизаторов</t>
  </si>
  <si>
    <t>СМ_ЗП</t>
  </si>
  <si>
    <t>СМЕТНАЯ ЗАРАБОТНАЯ ПЛАТА</t>
  </si>
  <si>
    <t>ОЗП+ЗПМ</t>
  </si>
  <si>
    <t>ВСЕГО_ТЗ</t>
  </si>
  <si>
    <t>Трудозатраты осн. рабочих</t>
  </si>
  <si>
    <t>ВСЕГО_ТЗМ</t>
  </si>
  <si>
    <t>Трудозатраты механизаторов</t>
  </si>
  <si>
    <t>НОРМ_ТРУД</t>
  </si>
  <si>
    <t>Нормативная трудоемкость</t>
  </si>
  <si>
    <t>ТЗ+ТЗМ</t>
  </si>
  <si>
    <t>СР</t>
  </si>
  <si>
    <t>СТРОИТЕЛЬНЫЕ РАБОТЫ</t>
  </si>
  <si>
    <t>МР</t>
  </si>
  <si>
    <t>МОНТАЖНЫЕ РАБОТЫ</t>
  </si>
  <si>
    <t>ОБ</t>
  </si>
  <si>
    <t>ОБОРУДОВАНИЕ</t>
  </si>
  <si>
    <t>ПРОЧ</t>
  </si>
  <si>
    <t>ПРОЧИЕ</t>
  </si>
  <si>
    <t>ИТОГО ПО РАЗДЕЛУ</t>
  </si>
  <si>
    <t>Фундаменты</t>
  </si>
  <si>
    <t>6</t>
  </si>
  <si>
    <t>08-01-002-02</t>
  </si>
  <si>
    <t>Устройство основания под фундаменты: щебеночного</t>
  </si>
  <si>
    <t>м3</t>
  </si>
  <si>
    <t>ФЕР-2001, 08-01-002-02, приказ Минстроя России № 876/пр от 26.12.2019</t>
  </si>
  <si>
    <t>Монтаж металлоконструкций</t>
  </si>
  <si>
    <t>Конструкции из кирпича и блоков</t>
  </si>
  <si>
    <t>ФЕР-08</t>
  </si>
  <si>
    <t>7</t>
  </si>
  <si>
    <t>02.2.05.04-0078</t>
  </si>
  <si>
    <t>Щебень из природного камня для строительных работ марка 300, фракция 40-70 мм</t>
  </si>
  <si>
    <t>ФССЦ-2001, 02.2.05.04-0078, приказ Минстроя России №1039/пр от 30.12.2016г.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</si>
  <si>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</si>
  <si>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</si>
  <si>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</si>
  <si>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8</t>
  </si>
  <si>
    <t>08-01-002-01</t>
  </si>
  <si>
    <t>Устройство основания под фундаменты: песчаного</t>
  </si>
  <si>
    <t>ФЕР-2001, 08-01-002-01, приказ Минстроя России № 876/пр от 26.12.2019</t>
  </si>
  <si>
    <t>9</t>
  </si>
  <si>
    <t>02.3.01.02-0031</t>
  </si>
  <si>
    <t>Песок природный обогащенный для строительных работ мелкий</t>
  </si>
  <si>
    <t>ФССЦ-2001, 02.3.01.02-0031, приказ Минстроя России № 876/пр от 26.12.2019</t>
  </si>
  <si>
    <t>10</t>
  </si>
  <si>
    <t>06-01-001-01</t>
  </si>
  <si>
    <t>Устройство бетонной подготовки</t>
  </si>
  <si>
    <t>ФЕР-2001, 06-01-001-01, приказ Минстроя России № 876/пр от 26.12.2019</t>
  </si>
  <si>
    <t>Бетонные и железобетонные монолитные конструкции и работы в строительстве</t>
  </si>
  <si>
    <t>ФЕР-06</t>
  </si>
  <si>
    <t>11</t>
  </si>
  <si>
    <t>04.1.02.05-0006</t>
  </si>
  <si>
    <t>Смеси бетонные тяжелого бетона (БСТ), класс В15 (М200)</t>
  </si>
  <si>
    <t>ФССЦ-2001, 04.1.02.05-0006, приказ Минстроя России № 876/пр от 26.12.2019</t>
  </si>
  <si>
    <t>12</t>
  </si>
  <si>
    <t>06-01-001-16</t>
  </si>
  <si>
    <t>Устройство фундаментных плит железобетонных: плоских</t>
  </si>
  <si>
    <t>ФЕР-2001, 06-01-001-16, приказ Минстроя России № 876/пр от 26.12.2019</t>
  </si>
  <si>
    <t>13</t>
  </si>
  <si>
    <t>04.1.02.05-0009</t>
  </si>
  <si>
    <t>Смеси бетонные тяжелого бетона (БСТ), класс В25 (М350) W6</t>
  </si>
  <si>
    <t>ФССЦ-2001, 04.1.02.05-0009, приказ Минстроя России № 876/пр от 26.12.2019</t>
  </si>
  <si>
    <t>)*(1+0,02*1)</t>
  </si>
  <si>
    <t>Поправка: ФССЦ, Прил.15, т.2, п.2</t>
  </si>
  <si>
    <t>14</t>
  </si>
  <si>
    <t>08.4.03.03-0030</t>
  </si>
  <si>
    <t>Сталь арматурная, горячекатаная, периодического профиля, класс А-III, диаметр 8 мм</t>
  </si>
  <si>
    <t>т</t>
  </si>
  <si>
    <t>ФССЦ-2001, 08.4.03.03-0030, приказ Минстроя России № 876/пр от 26.12.2019</t>
  </si>
  <si>
    <t>15</t>
  </si>
  <si>
    <t>08.4.03.03-0034</t>
  </si>
  <si>
    <t>Сталь арматурная, горячекатаная, периодического профиля, класс А-III, диаметр 16-18 мм</t>
  </si>
  <si>
    <t>ФССЦ-2001, 08.4.03.03-0034, приказ Минстроя России № 876/пр от 26.12.2019</t>
  </si>
  <si>
    <t>16</t>
  </si>
  <si>
    <t>08.3.03.06-0001</t>
  </si>
  <si>
    <t>Проволока вязальная</t>
  </si>
  <si>
    <t>кг</t>
  </si>
  <si>
    <t>ФССЦ-2001, 08.3.03.06-0001, приказ Минстроя России № 876/пр от 26.12.2019</t>
  </si>
  <si>
    <t>17</t>
  </si>
  <si>
    <t>06-03-004-09</t>
  </si>
  <si>
    <t>Установка закладных деталей весом: до 4 кг</t>
  </si>
  <si>
    <t>ФЕР-2001 доп. 3, 06-03-004-09, приказ Минстроя России № 352/пр от 30.06.2020</t>
  </si>
  <si>
    <t>18</t>
  </si>
  <si>
    <t>08.4.01.02-0013</t>
  </si>
  <si>
    <t>Детали закладные и накладные, изготовленные с применением сварки, гнутья, сверления (пробивки) отверстий (при наличии одной из этих операций или всего перечня в любых сочетаниях), поставляемые отдельно</t>
  </si>
  <si>
    <t>ФССЦ-2001, 08.4.01.02-0013, приказ Минстроя России № 876/пр от 26.12.2019</t>
  </si>
  <si>
    <t>19</t>
  </si>
  <si>
    <t>06-03-004-10</t>
  </si>
  <si>
    <t>Установка закладных деталей весом до 20 кг</t>
  </si>
  <si>
    <t>ФЕР-2001 доп. 3, 06-03-004-10, приказ Минстроя России № 352/пр от 30.06.2020</t>
  </si>
  <si>
    <t>20</t>
  </si>
  <si>
    <t>06-03-004-11</t>
  </si>
  <si>
    <t>Установка закладных деталей весом более 20 кг</t>
  </si>
  <si>
    <t>ФЕР-2001 доп. 3, 06-03-004-11, приказ Минстроя России № 352/пр от 30.06.2020</t>
  </si>
  <si>
    <t>21</t>
  </si>
  <si>
    <t>13-03-002-04</t>
  </si>
  <si>
    <t>Огрунтовка металлических поверхностей за один раз: грунтовкой ГФ-021</t>
  </si>
  <si>
    <t>100 м2</t>
  </si>
  <si>
    <t>ФЕР-2001, 13-03-002-04, приказ Минстроя России № 876/пр от 26.12.2019</t>
  </si>
  <si>
    <t>Защита строительных конструкций и оборудования от коррозии</t>
  </si>
  <si>
    <t>Защита строительных конструкций</t>
  </si>
  <si>
    <t>ФЕР-13</t>
  </si>
  <si>
    <t>22</t>
  </si>
  <si>
    <t>13-03-004-26</t>
  </si>
  <si>
    <t>Окраска металлических огрунтованных поверхностей: эмалью ПФ-115 в 2 слоя</t>
  </si>
  <si>
    <t>ФЕР-2001, 13-03-004-26, приказ Минстроя России № 876/пр от 26.12.2019</t>
  </si>
  <si>
    <t>)*2</t>
  </si>
  <si>
    <t>Наружные стены</t>
  </si>
  <si>
    <t>23</t>
  </si>
  <si>
    <t>09-04-006-01</t>
  </si>
  <si>
    <t>Монтаж фахверка</t>
  </si>
  <si>
    <t>ФЕР-2001, 09-04-006-01, приказ Минстроя России № 876/пр от 26.12.2019</t>
  </si>
  <si>
    <t>Строительные металлические конструкции</t>
  </si>
  <si>
    <t>ФЕР-09</t>
  </si>
  <si>
    <t>24</t>
  </si>
  <si>
    <t>07.2.03.06-0101</t>
  </si>
  <si>
    <t>Ригели фахверка</t>
  </si>
  <si>
    <t>ФССЦ-2001, 07.2.03.06-0101, приказ Минстроя России № 876/пр от 26.12.2019</t>
  </si>
  <si>
    <t>25</t>
  </si>
  <si>
    <t>07.2.03.06-0121</t>
  </si>
  <si>
    <t>Стойки фахверка</t>
  </si>
  <si>
    <t>ФССЦ-2001, 07.2.03.06-0121, приказ Минстроя России № 876/пр от 26.12.2019</t>
  </si>
  <si>
    <t>26</t>
  </si>
  <si>
    <t>09-03-013-01</t>
  </si>
  <si>
    <t>Монтаж вертикальных связей в виде ферм для пролетов: до 24 м при высоте здания до 25 м</t>
  </si>
  <si>
    <t>ФЕР-2001, 09-03-013-01, приказ Минстроя России № 876/пр от 26.12.2019</t>
  </si>
  <si>
    <t>добавлен 1% на сварные швы и 3 % на уточнение при разработке чертежей КМД</t>
  </si>
  <si>
    <t>27</t>
  </si>
  <si>
    <t>07.2.03.06-0111</t>
  </si>
  <si>
    <t>Связи по колоннам и стойкам фахверка (диагональные и распорки)</t>
  </si>
  <si>
    <t>ФССЦ-2001, 07.2.03.06-0111, приказ Минстроя России № 876/пр от 26.12.2019</t>
  </si>
  <si>
    <t>28</t>
  </si>
  <si>
    <t>09-04-006-04</t>
  </si>
  <si>
    <t>Монтаж ограждающих конструкций стен: из многослойных панелей заводской готовности при высоте здания до 50 м</t>
  </si>
  <si>
    <t>ФЕР-2001, 09-04-006-04, приказ Минстроя России № 876/пр от 26.12.2019</t>
  </si>
  <si>
    <t>29</t>
  </si>
  <si>
    <t>07.2.05.05-0107</t>
  </si>
  <si>
    <t>Сэндвич-панель трехслойная стеновая "Металл Профиль" с видимым креплением Z-LOCK, с наполнителем из пенополистирола плотностью 18-25кг/м3, марка МП ТСП-Z, толщина: 150 мм, тип покрытия PRISMA, толщина металлических облицовок 0,5 мм</t>
  </si>
  <si>
    <t>м2</t>
  </si>
  <si>
    <t>ФССЦ-2001, 07.2.05.05-0107, приказ Минстроя России № 876/пр от 26.12.2019</t>
  </si>
  <si>
    <t>30</t>
  </si>
  <si>
    <t>07.2.07.13-0061</t>
  </si>
  <si>
    <t>Конструкции стальные нащельников и деталей обрамления</t>
  </si>
  <si>
    <t>ФССЦ-2001, 07.2.07.13-0061, приказ Минстроя России № 876/пр от 26.12.2019</t>
  </si>
  <si>
    <t>31</t>
  </si>
  <si>
    <t>08-02-001-01</t>
  </si>
  <si>
    <t>Кладка стен кирпичных наружных: простых при высоте этажа до 4 м</t>
  </si>
  <si>
    <t>ФЕР-2001, 08-02-001-01, приказ Минстроя России № 876/пр от 26.12.2019</t>
  </si>
  <si>
    <t>32</t>
  </si>
  <si>
    <t>06.1.01.05-0020</t>
  </si>
  <si>
    <t>Кирпич керамический лицевой, размер 250x120x65 мм, марка 250</t>
  </si>
  <si>
    <t>1000 ШТ</t>
  </si>
  <si>
    <t>ФССЦ-2001, 06.1.01.05-0020, приказ Минстроя России № 876/пр от 26.12.2019</t>
  </si>
  <si>
    <t>33</t>
  </si>
  <si>
    <t>04.3.01.09-0014</t>
  </si>
  <si>
    <t>Раствор готовый кладочный, цементный, М100</t>
  </si>
  <si>
    <t>ФССЦ-2001, 04.3.01.09-0014, приказ Минстроя России № 876/пр от 26.12.2019</t>
  </si>
  <si>
    <t>Обратная засыпка</t>
  </si>
  <si>
    <t>34</t>
  </si>
  <si>
    <t>01-01-034-01</t>
  </si>
  <si>
    <t>Засыпка траншей и котлованов с перемещением грунта до 5 м бульдозерами мощностью: 96 кВт (130 л.с.), группа грунтов 1</t>
  </si>
  <si>
    <t>ФЕР-2001, 01-01-034-01, приказ Минстроя России № 876/пр от 26.12.2019</t>
  </si>
  <si>
    <t>35</t>
  </si>
  <si>
    <t>01-01-003-07</t>
  </si>
  <si>
    <t>Разработка грунта в отвал экскаваторами "драглайн" или "обратная лопата" с ковшом вместимостью: 0,65 (0,5-1) м3, группа грунтов 1</t>
  </si>
  <si>
    <t>ФЕР-2001, 01-01-003-07, приказ Минстроя России № 876/пр от 26.12.2019</t>
  </si>
  <si>
    <t>36</t>
  </si>
  <si>
    <t>01-02-061-01</t>
  </si>
  <si>
    <t>Засыпка вручную траншей, пазух котлованов и ям, группа грунтов: 1</t>
  </si>
  <si>
    <t>ФЕР-2001, 01-02-061-01, приказ Минстроя России № 876/пр от 26.12.2019</t>
  </si>
  <si>
    <t>37</t>
  </si>
  <si>
    <t>02.3.01.02-0033</t>
  </si>
  <si>
    <t>Песок природный обогащенный для строительных работ средний</t>
  </si>
  <si>
    <t>ФССЦ-2001, 02.3.01.02-0033, приказ Минстроя России № 876/пр от 26.12.2019</t>
  </si>
  <si>
    <t>38</t>
  </si>
  <si>
    <t>01-02-005-01</t>
  </si>
  <si>
    <t>Уплотнение грунта пневматическими трамбовками, группа грунтов: 1-2</t>
  </si>
  <si>
    <t>ФЕР-2001, 01-02-005-01, приказ Минстроя России № 876/пр от 26.12.2019</t>
  </si>
  <si>
    <t>ВСЕГО ПО СМЕТЕ</t>
  </si>
  <si>
    <t>СМЕТНАЯ СТОИМОСТЬ</t>
  </si>
  <si>
    <t>1т15</t>
  </si>
  <si>
    <t>труба 18х1,8</t>
  </si>
  <si>
    <t>222</t>
  </si>
  <si>
    <t>Новая переменная</t>
  </si>
  <si>
    <t>2222</t>
  </si>
  <si>
    <t>2223</t>
  </si>
  <si>
    <t>223</t>
  </si>
  <si>
    <t>224</t>
  </si>
  <si>
    <t>225</t>
  </si>
  <si>
    <t>aaa</t>
  </si>
  <si>
    <t>aaa1</t>
  </si>
  <si>
    <t>b</t>
  </si>
  <si>
    <t>co</t>
  </si>
  <si>
    <t>Coefficient</t>
  </si>
  <si>
    <t>g1</t>
  </si>
  <si>
    <t>Переменная 1</t>
  </si>
  <si>
    <t>g2</t>
  </si>
  <si>
    <t>Переменная 2</t>
  </si>
  <si>
    <t>g3</t>
  </si>
  <si>
    <t>Variable 3</t>
  </si>
  <si>
    <t>i</t>
  </si>
  <si>
    <t>inc</t>
  </si>
  <si>
    <t>Increment</t>
  </si>
  <si>
    <t>Mk</t>
  </si>
  <si>
    <t>MMM</t>
  </si>
  <si>
    <t>Моя переменная</t>
  </si>
  <si>
    <t>tt</t>
  </si>
  <si>
    <t>Voyager</t>
  </si>
  <si>
    <t>12121212</t>
  </si>
  <si>
    <t>xxx</t>
  </si>
  <si>
    <t>zzz</t>
  </si>
  <si>
    <t>высота</t>
  </si>
  <si>
    <t>стена №1</t>
  </si>
  <si>
    <t>ГлобПер</t>
  </si>
  <si>
    <t>Глобальная переменная</t>
  </si>
  <si>
    <t>длина</t>
  </si>
  <si>
    <t>К1</t>
  </si>
  <si>
    <t>Окраска, м2</t>
  </si>
  <si>
    <t>О1</t>
  </si>
  <si>
    <t>Огнезащита, м2</t>
  </si>
  <si>
    <t>Переменная</t>
  </si>
  <si>
    <t>Переменная2</t>
  </si>
  <si>
    <t>index</t>
  </si>
  <si>
    <t>Переменная3</t>
  </si>
  <si>
    <t>Переменная4</t>
  </si>
  <si>
    <t>Переменная5</t>
  </si>
  <si>
    <t>Переменная6</t>
  </si>
  <si>
    <t>Переменная7</t>
  </si>
  <si>
    <t>Переменная_1</t>
  </si>
  <si>
    <t>Переменная_13</t>
  </si>
  <si>
    <t>Переменная_2</t>
  </si>
  <si>
    <t>Переменная_3</t>
  </si>
  <si>
    <t>Переменная_5</t>
  </si>
  <si>
    <t>Переменная_6</t>
  </si>
  <si>
    <t>Переменная_7</t>
  </si>
  <si>
    <t>Переменная_8</t>
  </si>
  <si>
    <t>Переменная_9</t>
  </si>
  <si>
    <t>разработка логистики транспорта</t>
  </si>
  <si>
    <t>Т1</t>
  </si>
  <si>
    <t>Теплоизоляция, м3</t>
  </si>
  <si>
    <t>ХЕР_Г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</si>
  <si>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</si>
  <si>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</si>
  <si>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</si>
  <si>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</si>
  <si>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</si>
  <si>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</si>
  <si>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</si>
  <si>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</si>
  <si>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</si>
  <si>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</si>
  <si>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</si>
  <si>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</si>
  <si>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</si>
  <si>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</si>
  <si>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</si>
  <si>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АЭС</t>
  </si>
  <si>
    <t>При определении сметной стоимости строительства объектов капитального строительства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</si>
  <si>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</si>
  <si>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</si>
  <si>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</si>
  <si>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</si>
  <si>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</si>
  <si>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</si>
  <si>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</si>
  <si>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</si>
  <si>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</si>
  <si>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</si>
  <si>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</si>
  <si>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</si>
  <si>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</si>
  <si>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</si>
  <si>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</si>
  <si>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</si>
  <si>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</si>
  <si>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</si>
  <si>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</si>
  <si>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</si>
  <si>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</si>
  <si>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</si>
  <si>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</si>
  <si>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</si>
  <si>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</si>
  <si>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</si>
  <si>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_OBSM_</t>
  </si>
  <si>
    <t>1-100-20</t>
  </si>
  <si>
    <t>Рабочий среднего разряда 2</t>
  </si>
  <si>
    <t>чел.-ч.</t>
  </si>
  <si>
    <t>4-100-00</t>
  </si>
  <si>
    <t>Затраты труда машинистов</t>
  </si>
  <si>
    <t>91.01.01-035</t>
  </si>
  <si>
    <t>ФСЭМ-2001, 91.01.01-035 , приказ Минстроя России № 876/пр от 26.12.2019</t>
  </si>
  <si>
    <t>Бульдозеры, мощность 79 кВт (108 л.с.)</t>
  </si>
  <si>
    <t>маш.-ч</t>
  </si>
  <si>
    <t>91.01.05-086</t>
  </si>
  <si>
    <t>ФСЭМ-2001, 91.01.05-086 , приказ Минстроя России № 876/пр от 26.12.2019</t>
  </si>
  <si>
    <t>Экскаваторы одноковшовые дизельные на гусеничном ходу, емкость ковша 0,65 м3</t>
  </si>
  <si>
    <t>02.2.05.04-1777</t>
  </si>
  <si>
    <t>ФССЦ-2001, 02.2.05.04-1777, приказ Минстроя России № 876/пр от 26.12.2019</t>
  </si>
  <si>
    <t>Щебень М 800, фракция 20-40 мм, группа 2</t>
  </si>
  <si>
    <t>1-100-28</t>
  </si>
  <si>
    <t>Затраты труда рабочих (Средний разряд - 2,8)</t>
  </si>
  <si>
    <t>Затраты труда рабочих (Средний разряд - 2)</t>
  </si>
  <si>
    <t>маш.-ч.</t>
  </si>
  <si>
    <t>91.14.03-001</t>
  </si>
  <si>
    <t>ФСЭМ-2001, 91.14.03-001 , приказ Минстроя России № 876/пр от 26.12.2019</t>
  </si>
  <si>
    <t>Автомобили-самосвалы, грузоподъемность до 7 т</t>
  </si>
  <si>
    <t>91.19.08-004</t>
  </si>
  <si>
    <t>ФСЭМ-2001, 91.19.08-004 , приказ Минстроя России № 876/пр от 26.12.2019</t>
  </si>
  <si>
    <t>Насосы, мощность 4 кВт</t>
  </si>
  <si>
    <t>1-100-22</t>
  </si>
  <si>
    <t>Затраты труда рабочих (Средний разряд - 2,2)</t>
  </si>
  <si>
    <t>91.06.05-057</t>
  </si>
  <si>
    <t>ФСЭМ-2001, 91.06.05-057 , приказ Минстроя России № 876/пр от 26.12.2019</t>
  </si>
  <si>
    <t>Погрузчики одноковшовые универсальные фронтальные пневмоколесные, грузоподъемность 3 т</t>
  </si>
  <si>
    <t>91.08.09-024</t>
  </si>
  <si>
    <t>ФСЭМ-2001, 91.08.09-024 , приказ Минстроя России № 876/пр от 26.12.2019</t>
  </si>
  <si>
    <t>Трамбовки пневматические при работе от стационарного компрессора</t>
  </si>
  <si>
    <t>01.7.03.01-0001</t>
  </si>
  <si>
    <t>ФССЦ-2001, 01.7.03.01-0001, приказ Минстроя России № 876/пр от 26.12.2019</t>
  </si>
  <si>
    <t>Вода</t>
  </si>
  <si>
    <t>91.05.01-017</t>
  </si>
  <si>
    <t>ФСЭМ-2001, 91.05.01-017 , приказ Минстроя России № 876/пр от 26.12.2019</t>
  </si>
  <si>
    <t>Краны башенные, грузоподъемность 8 т</t>
  </si>
  <si>
    <t>91.07.04-002</t>
  </si>
  <si>
    <t>ФСЭМ-2001, 91.07.04-002 , приказ Минстроя России № 876/пр от 26.12.2019</t>
  </si>
  <si>
    <t>Вибраторы поверхностные</t>
  </si>
  <si>
    <t>91.14.02-001</t>
  </si>
  <si>
    <t>ФСЭМ-2001, 91.14.02-001 , приказ Минстроя России № 876/пр от 26.12.2019</t>
  </si>
  <si>
    <t>Автомобили бортовые, грузоподъемность до 5 т</t>
  </si>
  <si>
    <t>01.7.07.12-0024</t>
  </si>
  <si>
    <t>ФССЦ-2001, 01.7.07.12-0024, приказ Минстроя России № 876/пр от 26.12.2019</t>
  </si>
  <si>
    <t>Пленка полиэтиленовая, толщина 0,15 мм</t>
  </si>
  <si>
    <t>1-100-30</t>
  </si>
  <si>
    <t>Затраты труда рабочих (Средний разряд - 3)</t>
  </si>
  <si>
    <t>91.05.05-015</t>
  </si>
  <si>
    <t>ФСЭМ-2001, 91.05.05-015 , приказ Минстроя России № 876/пр от 26.12.2019</t>
  </si>
  <si>
    <t>Краны на автомобильном ходу, грузоподъемность 16 т</t>
  </si>
  <si>
    <t>91.06.05-011</t>
  </si>
  <si>
    <t>ФСЭМ-2001, 91.06.05-011 , приказ Минстроя России № 876/пр от 26.12.2019</t>
  </si>
  <si>
    <t>Погрузчики, грузоподъемность 5 т</t>
  </si>
  <si>
    <t>91.07.04-001</t>
  </si>
  <si>
    <t>ФСЭМ-2001, 91.07.04-001 , приказ Минстроя России № 876/пр от 26.12.2019</t>
  </si>
  <si>
    <t>Вибраторы глубинные</t>
  </si>
  <si>
    <t>91.17.04-233</t>
  </si>
  <si>
    <t>ФСЭМ-2001, 91.17.04-233 , приказ Минстроя России № 876/пр от 26.12.2019</t>
  </si>
  <si>
    <t>Установки для сварки ручной дуговой (постоянного тока)</t>
  </si>
  <si>
    <t>01.7.11.07-0032</t>
  </si>
  <si>
    <t>ФССЦ-2001, 01.7.11.07-0032, приказ Минстроя России № 876/пр от 26.12.2019</t>
  </si>
  <si>
    <t>Электроды сварочные Э42, диаметр 4 мм</t>
  </si>
  <si>
    <t>01.7.15.06-0111</t>
  </si>
  <si>
    <t>ФССЦ-2001, 01.7.15.06-0111, приказ Минстроя России № 876/пр от 26.12.2019</t>
  </si>
  <si>
    <t>Гвозди строительные</t>
  </si>
  <si>
    <t>03.1.02.03-0011</t>
  </si>
  <si>
    <t>ФССЦ-2001, 03.1.02.03-0011, приказ Минстроя России № 876/пр от 26.12.2019</t>
  </si>
  <si>
    <t>Известь строительная негашеная комовая, сорт I</t>
  </si>
  <si>
    <t>08.3.03.06-0002</t>
  </si>
  <si>
    <t>ФССЦ-2001, 08.3.03.06-0002, приказ Минстроя России № 876/пр от 26.12.2019</t>
  </si>
  <si>
    <t>Проволока горячекатаная в мотках, диаметр 6,3-6,5 мм</t>
  </si>
  <si>
    <t>11.1.03.06-0095</t>
  </si>
  <si>
    <t>ФССЦ-2001, 11.1.03.06-0095, приказ Минстроя России № 876/пр от 26.12.2019</t>
  </si>
  <si>
    <t>Доска обрезная, хвойных пород, ширина 75-150 мм, толщина 44 мм и более, длина 4-6,5 м, сорт III</t>
  </si>
  <si>
    <t>11.2.13.04-0012</t>
  </si>
  <si>
    <t>ФССЦ-2001, 11.2.13.04-0012, приказ Минстроя России № 876/пр от 26.12.2019</t>
  </si>
  <si>
    <t>Щиты из досок, толщина 40 мм</t>
  </si>
  <si>
    <t>1-100-35</t>
  </si>
  <si>
    <t>Затраты труда рабочих (Средний разряд - 3,5)</t>
  </si>
  <si>
    <t>Рабочий среднего разряда 3.5</t>
  </si>
  <si>
    <t>1-100-47</t>
  </si>
  <si>
    <t>Рабочий среднего разряда 4.7</t>
  </si>
  <si>
    <t>91.06.03-060</t>
  </si>
  <si>
    <t>ФСЭМ-2001, 91.06.03-060 , приказ Минстроя России № 876/пр от 26.12.2019</t>
  </si>
  <si>
    <t>Лебедки электрические тяговым усилием до 5,79 кН (0,59 т)</t>
  </si>
  <si>
    <t>91.21.01-012</t>
  </si>
  <si>
    <t>ФСЭМ-2001, 91.21.01-012 , приказ Минстроя России № 876/пр от 26.12.2019</t>
  </si>
  <si>
    <t>Агрегаты окрасочные высокого давления для окраски поверхностей конструкций, мощность 1 кВт</t>
  </si>
  <si>
    <t>14.4.01.01-0003</t>
  </si>
  <si>
    <t>ФССЦ-2001, 14.4.01.01-0003, приказ Минстроя России № 876/пр от 26.12.2019</t>
  </si>
  <si>
    <t>Грунтовка ГФ-021</t>
  </si>
  <si>
    <t>14.5.09.02-0002</t>
  </si>
  <si>
    <t>ФССЦ-2001, 14.5.09.02-0002, приказ Минстроя России № 876/пр от 26.12.2019</t>
  </si>
  <si>
    <t>Ксилол нефтяной, марка А</t>
  </si>
  <si>
    <t>14.4.04.08-0003</t>
  </si>
  <si>
    <t>ФССЦ-2001, 14.4.04.08-0003, приказ Минстроя России № 876/пр от 26.12.2019</t>
  </si>
  <si>
    <t>Эмаль ПФ-115, серая</t>
  </si>
  <si>
    <t>14.5.09.11-0102</t>
  </si>
  <si>
    <t>ФССЦ-2001, 14.5.09.11-0102, приказ Минстроя России № 876/пр от 26.12.2019</t>
  </si>
  <si>
    <t>Уайт-спирит</t>
  </si>
  <si>
    <t>1-100-43</t>
  </si>
  <si>
    <t>Рабочий среднего разряда 4.3</t>
  </si>
  <si>
    <t>91.05.02-005</t>
  </si>
  <si>
    <t>ФСЭМ-2001, 91.05.02-005 , приказ Минстроя России № 876/пр от 26.12.2019</t>
  </si>
  <si>
    <t>Краны козловые, грузоподъемность 32 т</t>
  </si>
  <si>
    <t>91.05.06-007</t>
  </si>
  <si>
    <t>ФСЭМ-2001, 91.05.06-007 , приказ Минстроя России № 876/пр от 26.12.2019</t>
  </si>
  <si>
    <t>Краны на гусеничном ходу, грузоподъемность 25 т</t>
  </si>
  <si>
    <t>91.06.01-003</t>
  </si>
  <si>
    <t>ФСЭМ-2001, 91.06.01-003 , приказ Минстроя России № 876/пр от 26.12.2019</t>
  </si>
  <si>
    <t>Домкраты гидравлические, грузоподъемность 63-100 т</t>
  </si>
  <si>
    <t>91.17.04-042</t>
  </si>
  <si>
    <t>ФСЭМ-2001, 91.17.04-042 , приказ Минстроя России № 876/пр от 26.12.2019</t>
  </si>
  <si>
    <t>Аппараты для газовой сварки и резки</t>
  </si>
  <si>
    <t>91.17.04-171</t>
  </si>
  <si>
    <t>ФСЭМ-2001, 91.17.04-171 , приказ Минстроя России № 876/пр от 26.12.2019</t>
  </si>
  <si>
    <t>Преобразователи сварочные номинальным сварочным током 315-500 А</t>
  </si>
  <si>
    <t>01.3.02.08-0001</t>
  </si>
  <si>
    <t>ФССЦ-2001, 01.3.02.08-0001, приказ Минстроя России № 876/пр от 26.12.2019</t>
  </si>
  <si>
    <t>Кислород газообразный технический</t>
  </si>
  <si>
    <t>01.3.02.09-0022</t>
  </si>
  <si>
    <t>ФССЦ-2001, 01.3.02.09-0022, приказ Минстроя России № 876/пр от 26.12.2019</t>
  </si>
  <si>
    <t>Пропан-бутан смесь техническая</t>
  </si>
  <si>
    <t>01.7.11.07-0036</t>
  </si>
  <si>
    <t>ФССЦ-2001, 01.7.11.07-0036, приказ Минстроя России № 876/пр от 26.12.2019</t>
  </si>
  <si>
    <t>Электроды сварочные Э46, диаметр 4 мм</t>
  </si>
  <si>
    <t>01.7.20.08-0071</t>
  </si>
  <si>
    <t>ФССЦ-2001, 01.7.20.08-0071, приказ Минстроя России № 876/пр от 26.12.2019</t>
  </si>
  <si>
    <t>Канат пеньковый пропитанный</t>
  </si>
  <si>
    <t>07.2.07.12-0020</t>
  </si>
  <si>
    <t>ФССЦ-2001, 07.2.07.12-0020, приказ Минстроя России № 876/пр от 26.12.2019</t>
  </si>
  <si>
    <t>Элементы конструктивные зданий и сооружений с преобладанием горячекатаных профилей, средняя масса сборочной единицы от 0,1 до 0,5 т</t>
  </si>
  <si>
    <t>08.2.02.11-0007</t>
  </si>
  <si>
    <t>ФССЦ-2001, 08.2.02.11-0007, приказ Минстроя России № 876/пр от 26.12.2019</t>
  </si>
  <si>
    <t>Канат двойной свивки ТК, конструкции 6х19(1+6+12)+1 о.с., оцинкованный, из проволок марки В, маркировочная группа 1770 н/мм2, диаметр 5,5 мм</t>
  </si>
  <si>
    <t>10 м</t>
  </si>
  <si>
    <t>08.3.11.01-0091</t>
  </si>
  <si>
    <t>ФССЦ-2001, 08.3.11.01-0091, приказ Минстроя России № 876/пр от 26.12.2019</t>
  </si>
  <si>
    <t>Швеллеры № 40, марка стали Ст0</t>
  </si>
  <si>
    <t>14.5.09.07-0030</t>
  </si>
  <si>
    <t>ФССЦ-2001, 14.5.09.07-0030, приказ Минстроя России № 876/пр от 26.12.2019</t>
  </si>
  <si>
    <t>Растворитель Р-4</t>
  </si>
  <si>
    <t>1-100-32</t>
  </si>
  <si>
    <t>Рабочий среднего разряда 3.2</t>
  </si>
  <si>
    <t>01.7.15.03-0042</t>
  </si>
  <si>
    <t>ФССЦ-2001, 01.7.15.03-0042, приказ Минстроя России № 876/пр от 26.12.2019</t>
  </si>
  <si>
    <t>Болты с гайками и шайбами строительные</t>
  </si>
  <si>
    <t>11.1.03.01-0077</t>
  </si>
  <si>
    <t>ФССЦ-2001, 11.1.03.01-0077, приказ Минстроя России № 876/пр от 26.12.2019</t>
  </si>
  <si>
    <t>Бруски обрезные, хвойных пород, длина 4-6,5 м, ширина 75-150 мм, толщина 40-75 мм, сорт I</t>
  </si>
  <si>
    <t>1-100-38</t>
  </si>
  <si>
    <t>Рабочий среднего разряда 3.8</t>
  </si>
  <si>
    <t>91.05.06-009</t>
  </si>
  <si>
    <t>ФСЭМ-2001, 91.05.06-009 , приказ Минстроя России № 876/пр от 26.12.2019</t>
  </si>
  <si>
    <t>Краны на гусеничном ходу, грузоподъемность 50-63 т</t>
  </si>
  <si>
    <t>1-100-27</t>
  </si>
  <si>
    <t>Рабочий среднего разряда 2.7</t>
  </si>
  <si>
    <t>11.1.03.01-0080</t>
  </si>
  <si>
    <t>ФССЦ-2001, 11.1.03.01-0080, приказ Минстроя России № 876/пр от 26.12.2019</t>
  </si>
  <si>
    <t>Бруски обрезные, хвойных пород, длина 4-6,5 м, ширина 75-150 мм, толщина 40-75 мм, сорт IV</t>
  </si>
  <si>
    <t>91.01.01-036</t>
  </si>
  <si>
    <t>ФСЭМ-2001, 91.01.01-036 , приказ Минстроя России № 876/пр от 26.12.2019</t>
  </si>
  <si>
    <t>Бульдозеры, мощность 96 кВт (130 л.с.)</t>
  </si>
  <si>
    <t>1-100-15</t>
  </si>
  <si>
    <t>Рабочий среднего разряда 1.5</t>
  </si>
  <si>
    <t>Рабочий среднего разряда 3</t>
  </si>
  <si>
    <t>91.08.09-023</t>
  </si>
  <si>
    <t>ФСЭМ-2001, 91.08.09-023 , приказ Минстроя России № 876/пр от 26.12.2019</t>
  </si>
  <si>
    <t>Трамбовки пневматические при работе от передвижных компрессорных станций</t>
  </si>
  <si>
    <t>91.18.01-007</t>
  </si>
  <si>
    <t>ФСЭМ-2001, 91.18.01-007 , приказ Минстроя России № 876/пр от 26.12.2019</t>
  </si>
  <si>
    <t>Компрессоры передвижные с двигателем внутреннего сгорания, давление до 686 кПа (7 ат), производительность до 5 м3/мин</t>
  </si>
  <si>
    <t>02.2.05.04</t>
  </si>
  <si>
    <t>Щебень</t>
  </si>
  <si>
    <t>02.3.01.02</t>
  </si>
  <si>
    <t>Песок для строительных работ природный</t>
  </si>
  <si>
    <t>04.1.02.05</t>
  </si>
  <si>
    <t>Смеси бетонные тяжелого бетона</t>
  </si>
  <si>
    <t>08.4.03.03</t>
  </si>
  <si>
    <t>Арматура</t>
  </si>
  <si>
    <t>08.4.01.02</t>
  </si>
  <si>
    <t>Детали закладные и накладные</t>
  </si>
  <si>
    <t>07.2.03.06</t>
  </si>
  <si>
    <t>Конструкции стальные</t>
  </si>
  <si>
    <t>07.2.07.12</t>
  </si>
  <si>
    <t>07.2.05.02</t>
  </si>
  <si>
    <t>Панели многослойные стеновые с обшивкой из профильного настила</t>
  </si>
  <si>
    <t>07.2.07.13</t>
  </si>
  <si>
    <t>04.3.01.12</t>
  </si>
  <si>
    <t>Растворы цементно-известковые</t>
  </si>
  <si>
    <t>06.1.01.05</t>
  </si>
  <si>
    <t>Кирпич керамический или силикатный</t>
  </si>
  <si>
    <t>Поправка: ФССЦ, Прил.15, т.2, п.2  Наименование: По морозостойкости - за каждые 50 циклов попеременного замораживания и оттаивания (за неполные 50 циклов пересчет производится): Мрз выше 200 (в ф-ле 1+0,02*1, "0,02" - это 2% надбавки, "*1" - это 1м3 бетона)</t>
  </si>
  <si>
    <t xml:space="preserve">Стройка: </t>
  </si>
  <si>
    <t xml:space="preserve">Объект: </t>
  </si>
  <si>
    <t>Основание:</t>
  </si>
  <si>
    <t xml:space="preserve">Сметная стоимость: </t>
  </si>
  <si>
    <t>тыс.руб.</t>
  </si>
  <si>
    <t>в том числе:</t>
  </si>
  <si>
    <t>строительных работ</t>
  </si>
  <si>
    <t>монтажных работ</t>
  </si>
  <si>
    <t>оборудования</t>
  </si>
  <si>
    <t>прочие</t>
  </si>
  <si>
    <t xml:space="preserve">возврат: </t>
  </si>
  <si>
    <t xml:space="preserve">Нормативная трудоемкость: </t>
  </si>
  <si>
    <t>тыс.чел.ч.</t>
  </si>
  <si>
    <t xml:space="preserve">Сметная заработная плата: </t>
  </si>
  <si>
    <t>Строительный объем:</t>
  </si>
  <si>
    <t>Стоимость ед.стр.объема:</t>
  </si>
  <si>
    <t>№ поз.</t>
  </si>
  <si>
    <t>Шифр и № позиции норматива</t>
  </si>
  <si>
    <t>Наименование работ и затрат, Единица измерения</t>
  </si>
  <si>
    <t>Кол-во</t>
  </si>
  <si>
    <t>Стоимость единицы, руб.</t>
  </si>
  <si>
    <t>Общая стоимость, руб.</t>
  </si>
  <si>
    <t xml:space="preserve">Затраты труда рабочих чел.-ч, </t>
  </si>
  <si>
    <t>всего</t>
  </si>
  <si>
    <t>эксплуатации машин</t>
  </si>
  <si>
    <t>оплата труда рабочих</t>
  </si>
  <si>
    <t>машинистов</t>
  </si>
  <si>
    <t>в т.ч. оплата труда машин.</t>
  </si>
  <si>
    <t>на единицу</t>
  </si>
  <si>
    <t>ФЕР 01-01-013-08</t>
  </si>
  <si>
    <t>Объем: 65100/1000</t>
  </si>
  <si>
    <t>НР=92% (НР=27 664)</t>
  </si>
  <si>
    <t>СП=46% (СП=13 832)</t>
  </si>
  <si>
    <t>ФЕР 01-02-055-07</t>
  </si>
  <si>
    <t>Объем: (500*0,07)/100</t>
  </si>
  <si>
    <t>НР=89% (НР=614)</t>
  </si>
  <si>
    <t>СП=40% (СП=276)</t>
  </si>
  <si>
    <t>Поправки: ОЗП (1 642,48)*1,2;   ТЗ (196,00)*1,2</t>
  </si>
  <si>
    <t>ФЕР 01-01-013-07</t>
  </si>
  <si>
    <t>Объем: 35/1000</t>
  </si>
  <si>
    <t>НР=92% (НР=12)</t>
  </si>
  <si>
    <t>СП=46% (СП=6)</t>
  </si>
  <si>
    <t>ФССЦ 03-21-01-030</t>
  </si>
  <si>
    <t>Объем: 70000*1,8</t>
  </si>
  <si>
    <t>ФЕР 01-01-016-01</t>
  </si>
  <si>
    <t>Объем: 10000/1000</t>
  </si>
  <si>
    <t>НР=92% (НР=570)</t>
  </si>
  <si>
    <t>СП=46% (СП=285)</t>
  </si>
  <si>
    <t>НАКЛАДНЫЕ РАСХОДЫ (%=89 по стр. 2; %=92 по стр. 1, 3, 5)</t>
  </si>
  <si>
    <t>СМЕТНАЯ ПРИБЫЛЬ (%=40 по стр. 2; %=46 по стр. 1, 3, 5)</t>
  </si>
  <si>
    <t>ФЕР 08-01-002-02</t>
  </si>
  <si>
    <t>НР=110% (НР=33 264)</t>
  </si>
  <si>
    <t>СП=69% (СП=20 866)</t>
  </si>
  <si>
    <t>ФССЦ 02.2.05.04-0078</t>
  </si>
  <si>
    <t>Объем: 4000*1,15</t>
  </si>
  <si>
    <t>ФЕР 08-01-002-01</t>
  </si>
  <si>
    <t>НР=122% (НР=34 160)</t>
  </si>
  <si>
    <t>СП=80% (СП=22 400)</t>
  </si>
  <si>
    <t>ФССЦ 02.3.01.02-0031</t>
  </si>
  <si>
    <t>Объем: 4000*1,1</t>
  </si>
  <si>
    <t>ФЕР 06-01-001-01</t>
  </si>
  <si>
    <t>Объем: 120/100</t>
  </si>
  <si>
    <t>НР=102% (НР=1 588)</t>
  </si>
  <si>
    <t>СП=58% (СП=903)</t>
  </si>
  <si>
    <t>ФССЦ 04.1.02.05-0006</t>
  </si>
  <si>
    <t>Объем: 120*1,02</t>
  </si>
  <si>
    <t>ФЕР 06-01-001-16</t>
  </si>
  <si>
    <t>Объем: 8000/100</t>
  </si>
  <si>
    <t>НР=122% (НР=186 320)</t>
  </si>
  <si>
    <t>СП=80% (СП=122 177)</t>
  </si>
  <si>
    <t>ФССЦ 04.1.02.05-0009</t>
  </si>
  <si>
    <t>Объем: 8000*1,015</t>
  </si>
  <si>
    <t>Поправки: Мат (725,69)*(1+0,02*1)</t>
  </si>
  <si>
    <t>ФССЦ 08.4.03.03-0030</t>
  </si>
  <si>
    <t>ФССЦ 08.4.03.03-0034</t>
  </si>
  <si>
    <t>ФССЦ 08.3.03.06-0001</t>
  </si>
  <si>
    <t>ФЕР 06-03-004-09</t>
  </si>
  <si>
    <t>НР=102% (НР=707)</t>
  </si>
  <si>
    <t>СП=58% (СП=402)</t>
  </si>
  <si>
    <t>ФССЦ 08.4.01.02-0013</t>
  </si>
  <si>
    <t>ФЕР 06-03-004-10</t>
  </si>
  <si>
    <t>НР=107% (НР=2 314 990)</t>
  </si>
  <si>
    <t>СП=58% (СП=1 254 854)</t>
  </si>
  <si>
    <t>ФЕР 06-03-004-11</t>
  </si>
  <si>
    <t>НР=102% (НР=44)</t>
  </si>
  <si>
    <t>СП=58% (СП=25)</t>
  </si>
  <si>
    <t>ФЕР 13-03-004-26</t>
  </si>
  <si>
    <t>Объем: 90/100</t>
  </si>
  <si>
    <t>НР=94% (НР=33)</t>
  </si>
  <si>
    <t>СП=51% (СП=18)</t>
  </si>
  <si>
    <t>Поправки: Мат (138,16)*2;   ЭММ (6,01)*2;   ЗПМ (0,22)*2;   ОЗП (19,32)*2;   ТЗ (2,13)*2;   ТЗМ (0,02)*2</t>
  </si>
  <si>
    <t>НАКЛАДНЫЕ РАСХОДЫ (%=94 по стр. 22; %=102 по стр. 10, 17, 20; %=107 по стр. 19; %=110 по стр. 6; %=122 по стр. 8, 12)</t>
  </si>
  <si>
    <t>СМЕТНАЯ ПРИБЫЛЬ (%=51 по стр. 22; %=58 по стр. 10, 17, 19-20; %=69 по стр. 6; %=80 по стр. 8, 12)</t>
  </si>
  <si>
    <t>ФЕР 09-04-006-01</t>
  </si>
  <si>
    <t>Объем: (12,3+1,9)*1,03*1,01</t>
  </si>
  <si>
    <t>НР=93% (НР=4 066)</t>
  </si>
  <si>
    <t>СП=62% (СП=2 711)</t>
  </si>
  <si>
    <t>ФССЦ 07.2.03.06-0101</t>
  </si>
  <si>
    <t>Объем: 1,9*1,03*1,01</t>
  </si>
  <si>
    <t>ФССЦ 07.2.03.06-0121</t>
  </si>
  <si>
    <t>ФЕР 09-03-013-01</t>
  </si>
  <si>
    <t>Объем: 2,7*1,03*1,01</t>
  </si>
  <si>
    <t>НР=93% (НР=894)</t>
  </si>
  <si>
    <t>СП=62% (СП=596)</t>
  </si>
  <si>
    <t>ФССЦ 07.2.03.06-0111</t>
  </si>
  <si>
    <t>ФЕР 09-04-006-04</t>
  </si>
  <si>
    <t>Объем: 3830/100</t>
  </si>
  <si>
    <t>НР=90% (НР=64 880)</t>
  </si>
  <si>
    <t>СП=70% (СП=50 462)</t>
  </si>
  <si>
    <t>ФССЦ 07.2.05.05-0107</t>
  </si>
  <si>
    <t>ФССЦ 07.2.07.13-0061</t>
  </si>
  <si>
    <t>Объем: 38,3*0,273</t>
  </si>
  <si>
    <t>ФЕР 08-02-001-01</t>
  </si>
  <si>
    <t>Объем: 970*0,55</t>
  </si>
  <si>
    <t>НР=116% (НР=26 692)</t>
  </si>
  <si>
    <t>СП=69% (СП=15 877)</t>
  </si>
  <si>
    <t>ФССЦ 06.1.01.05-0020</t>
  </si>
  <si>
    <t>Объем: 494,7*0,38</t>
  </si>
  <si>
    <t>ФССЦ 04.3.01.09-0014</t>
  </si>
  <si>
    <t>Объем: 494,7*0,24</t>
  </si>
  <si>
    <t>НАКЛАДНЫЕ РАСХОДЫ (%=116 по стр. 31)</t>
  </si>
  <si>
    <t>СМЕТНАЯ ПРИБЫЛЬ (%=69 по стр. 31)</t>
  </si>
  <si>
    <t>НАКЛАДНЫЕ РАСХОДЫ (%=90 по стр. 28; %=93 по стр. 23, 26)</t>
  </si>
  <si>
    <t>СМЕТНАЯ ПРИБЫЛЬ (%=62 по стр. 23, 26; %=70 по стр. 28)</t>
  </si>
  <si>
    <t>ФЕР 01-01-034-01</t>
  </si>
  <si>
    <t>Объем: (3800*0,63)/1000</t>
  </si>
  <si>
    <t>НР=92% (НР=160)</t>
  </si>
  <si>
    <t>СП=46% (СП=80)</t>
  </si>
  <si>
    <t>ФЕР 01-01-003-07</t>
  </si>
  <si>
    <t>Объем: (3800*0,3)/1000</t>
  </si>
  <si>
    <t>НР=92% (НР=274)</t>
  </si>
  <si>
    <t>СП=46% (СП=137)</t>
  </si>
  <si>
    <t>ФЕР 01-02-061-01</t>
  </si>
  <si>
    <t>Объем: (3800*0,07)/100</t>
  </si>
  <si>
    <t>НР=89% (НР=1 572)</t>
  </si>
  <si>
    <t>СП=40% (СП=706)</t>
  </si>
  <si>
    <t>ФССЦ 02.3.01.02-0033</t>
  </si>
  <si>
    <t>Объем: 3800*1,18</t>
  </si>
  <si>
    <t>ФЕР 01-02-005-01</t>
  </si>
  <si>
    <t>Объем: (2394+266)/100</t>
  </si>
  <si>
    <t>НР=92% (НР=3 260)</t>
  </si>
  <si>
    <t>СП=46% (СП=1 630)</t>
  </si>
  <si>
    <t>НАКЛАДНЫЕ РАСХОДЫ (%=89 по стр. 36; %=92 по стр. 34-35, 38)</t>
  </si>
  <si>
    <t>СМЕТНАЯ ПРИБЫЛЬ (%=40 по стр. 36; %=46 по стр. 34-35, 38)</t>
  </si>
  <si>
    <t>НАКЛАДНЫЕ РАСХОДЫ (%=89 по стр. 2, 36; %=92 по стр. 1, 3, 5, 34-35, 38; %=94 по стр. 22; %=102 по стр. 10, 17, 20; %=107 по стр. 19; %=110 по стр. 6; %=116 по стр. 31; %=122 по стр. 8, 12)</t>
  </si>
  <si>
    <t>СМЕТНАЯ ПРИБЫЛЬ (%=40 по стр. 2, 36; %=46 по стр. 1, 3, 5, 34-35, 38; %=51 по стр. 22; %=58 по стр. 10, 17, 19-20; %=69 по стр. 6, 31; %=80 по стр. 8, 12)</t>
  </si>
  <si>
    <t xml:space="preserve">Составил:   </t>
  </si>
  <si>
    <t>(должность, подпись, Ф.И.О)</t>
  </si>
  <si>
    <t xml:space="preserve">Проверил:   </t>
  </si>
  <si>
    <t xml:space="preserve">Согласовал: </t>
  </si>
  <si>
    <t>Примечание</t>
  </si>
  <si>
    <t>ЛОКАЛЬНАЯ СМЕТА № МОДУЛЬ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</si>
</sst>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;[Red]\-\ #,##0.00"/>
    <numFmt numFmtId="165" formatCode="#,##0;[Red]\-\ #,##0"/>
    <numFmt numFmtId="166" formatCode="#,##0.00###;[Red]\-\ #,##0.00####"/>
    <numFmt numFmtId="167" formatCode="\(#,##0.00\);[Red]\-\ \(#,##0.00\)"/>
    <numFmt numFmtId="168" formatCode="\(#,##0\);[Red]\-\ \(#,##0\)"/>
  </numFmts>
  <fonts count="18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b/>
      <sz val="10"/>
      <color indexed="14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u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name val="Arial Cyr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quotePrefix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Continuous" vertical="center" wrapText="1"/>
    </xf>
    <xf numFmtId="0" fontId="13" fillId="0" borderId="2" xfId="0" applyFont="1" applyBorder="1" applyAlignment="1">
      <alignment horizontal="right" vertical="top"/>
    </xf>
    <xf numFmtId="164" fontId="13" fillId="0" borderId="2" xfId="0" applyNumberFormat="1" applyFont="1" applyBorder="1" applyAlignment="1">
      <alignment horizontal="right" vertical="top"/>
    </xf>
    <xf numFmtId="165" fontId="13" fillId="0" borderId="2" xfId="0" applyNumberFormat="1" applyFont="1" applyBorder="1" applyAlignment="1">
      <alignment horizontal="right" vertical="top"/>
    </xf>
    <xf numFmtId="166" fontId="13" fillId="0" borderId="2" xfId="0" applyNumberFormat="1" applyFont="1" applyBorder="1" applyAlignment="1">
      <alignment horizontal="right" vertical="top"/>
    </xf>
    <xf numFmtId="0" fontId="13" fillId="0" borderId="9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right" vertical="top" wrapText="1"/>
    </xf>
    <xf numFmtId="0" fontId="13" fillId="0" borderId="8" xfId="0" quotePrefix="1" applyFont="1" applyBorder="1" applyAlignment="1">
      <alignment horizontal="left" vertical="top" wrapText="1"/>
    </xf>
    <xf numFmtId="165" fontId="14" fillId="0" borderId="2" xfId="0" applyNumberFormat="1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166" fontId="14" fillId="0" borderId="2" xfId="0" applyNumberFormat="1" applyFont="1" applyBorder="1" applyAlignment="1">
      <alignment horizontal="right"/>
    </xf>
    <xf numFmtId="0" fontId="14" fillId="0" borderId="2" xfId="0" applyFont="1" applyBorder="1" applyAlignment="1">
      <alignment horizontal="left" vertical="top" wrapText="1"/>
    </xf>
    <xf numFmtId="165" fontId="14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166" fontId="14" fillId="0" borderId="2" xfId="0" applyNumberFormat="1" applyFont="1" applyBorder="1" applyAlignment="1">
      <alignment horizontal="right" vertical="center"/>
    </xf>
    <xf numFmtId="167" fontId="13" fillId="0" borderId="2" xfId="0" applyNumberFormat="1" applyFont="1" applyBorder="1" applyAlignment="1">
      <alignment horizontal="right" vertical="top"/>
    </xf>
    <xf numFmtId="168" fontId="13" fillId="0" borderId="2" xfId="0" applyNumberFormat="1" applyFont="1" applyBorder="1" applyAlignment="1">
      <alignment horizontal="right" vertical="top"/>
    </xf>
    <xf numFmtId="165" fontId="14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166" fontId="14" fillId="0" borderId="2" xfId="0" applyNumberFormat="1" applyFont="1" applyBorder="1" applyAlignment="1">
      <alignment horizontal="right" vertical="center" wrapText="1"/>
    </xf>
    <xf numFmtId="49" fontId="8" fillId="0" borderId="0" xfId="1" applyNumberFormat="1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8" fillId="0" borderId="2" xfId="0" applyFont="1" applyBorder="1"/>
    <xf numFmtId="165" fontId="8" fillId="0" borderId="0" xfId="0" applyNumberFormat="1" applyFont="1"/>
    <xf numFmtId="166" fontId="8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9" fontId="12" fillId="0" borderId="0" xfId="1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quotePrefix="1" applyFont="1" applyFill="1" applyBorder="1" applyAlignment="1">
      <alignment horizontal="left" vertical="top" wrapText="1"/>
    </xf>
    <xf numFmtId="0" fontId="13" fillId="0" borderId="0" xfId="0" quotePrefix="1" applyFont="1" applyFill="1" applyBorder="1" applyAlignment="1">
      <alignment horizontal="left" vertical="top" wrapText="1"/>
    </xf>
    <xf numFmtId="0" fontId="8" fillId="0" borderId="0" xfId="0" applyFont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8" fillId="0" borderId="0" xfId="0" applyNumberFormat="1" applyFont="1" applyAlignment="1">
      <alignment horizontal="left" vertical="center" wrapText="1"/>
    </xf>
    <xf numFmtId="0" fontId="8" fillId="0" borderId="0" xfId="0" applyFont="1" applyFill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 indent="6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quotePrefix="1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9" xfId="0" applyFont="1" applyBorder="1" applyAlignment="1">
      <alignment horizontal="right" vertical="top"/>
    </xf>
    <xf numFmtId="0" fontId="13" fillId="0" borderId="8" xfId="0" applyFont="1" applyBorder="1" applyAlignment="1">
      <alignment horizontal="right" vertical="top"/>
    </xf>
    <xf numFmtId="165" fontId="13" fillId="0" borderId="9" xfId="0" applyNumberFormat="1" applyFont="1" applyBorder="1" applyAlignment="1">
      <alignment horizontal="right" vertical="top"/>
    </xf>
    <xf numFmtId="165" fontId="13" fillId="0" borderId="8" xfId="0" applyNumberFormat="1" applyFont="1" applyBorder="1" applyAlignment="1">
      <alignment horizontal="right" vertical="top"/>
    </xf>
    <xf numFmtId="0" fontId="13" fillId="0" borderId="2" xfId="0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14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165" fontId="14" fillId="0" borderId="9" xfId="0" applyNumberFormat="1" applyFont="1" applyBorder="1" applyAlignment="1">
      <alignment horizontal="right" vertical="center"/>
    </xf>
    <xf numFmtId="165" fontId="14" fillId="0" borderId="8" xfId="0" applyNumberFormat="1" applyFont="1" applyBorder="1" applyAlignment="1">
      <alignment horizontal="right" vertical="center"/>
    </xf>
    <xf numFmtId="165" fontId="14" fillId="0" borderId="9" xfId="0" applyNumberFormat="1" applyFont="1" applyBorder="1" applyAlignment="1">
      <alignment horizontal="right" vertical="center" wrapText="1"/>
    </xf>
    <xf numFmtId="165" fontId="14" fillId="0" borderId="8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_ЛС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workbookViewId="0"/>
  </sheetViews>
  <sheetFormatPr defaultRowHeight="12.75" x14ac:dyDescent="0.2"/>
  <sheetData>
    <row r="1" spans="1:13" x14ac:dyDescent="0.2">
      <c r="A1">
        <v>700005</v>
      </c>
      <c r="B1">
        <v>4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</row>
    <row r="2" spans="1:13" x14ac:dyDescent="0.2">
      <c r="A2">
        <v>500001</v>
      </c>
      <c r="B2">
        <v>7</v>
      </c>
      <c r="C2">
        <v>0</v>
      </c>
      <c r="D2">
        <v>0</v>
      </c>
      <c r="E2">
        <v>591146</v>
      </c>
      <c r="F2">
        <v>0</v>
      </c>
      <c r="G2">
        <v>0</v>
      </c>
      <c r="H2">
        <v>0</v>
      </c>
      <c r="I2">
        <v>591146</v>
      </c>
      <c r="J2">
        <v>0</v>
      </c>
      <c r="K2">
        <v>0</v>
      </c>
      <c r="L2">
        <v>0</v>
      </c>
      <c r="M2">
        <v>0</v>
      </c>
    </row>
    <row r="3" spans="1:13" x14ac:dyDescent="0.2">
      <c r="A3">
        <v>500001</v>
      </c>
      <c r="B3">
        <v>9</v>
      </c>
      <c r="C3">
        <v>0</v>
      </c>
      <c r="D3">
        <v>0</v>
      </c>
      <c r="E3">
        <v>310640</v>
      </c>
      <c r="F3">
        <v>0</v>
      </c>
      <c r="G3">
        <v>0</v>
      </c>
      <c r="H3">
        <v>0</v>
      </c>
      <c r="I3">
        <v>310640</v>
      </c>
      <c r="J3">
        <v>0</v>
      </c>
      <c r="K3">
        <v>0</v>
      </c>
      <c r="L3">
        <v>0</v>
      </c>
      <c r="M3">
        <v>0</v>
      </c>
    </row>
    <row r="4" spans="1:13" x14ac:dyDescent="0.2">
      <c r="A4">
        <v>500001</v>
      </c>
      <c r="B4">
        <v>11</v>
      </c>
      <c r="C4">
        <v>0</v>
      </c>
      <c r="D4">
        <v>0</v>
      </c>
      <c r="E4">
        <v>72554</v>
      </c>
      <c r="F4">
        <v>0</v>
      </c>
      <c r="G4">
        <v>0</v>
      </c>
      <c r="H4">
        <v>0</v>
      </c>
      <c r="I4">
        <v>72554</v>
      </c>
      <c r="J4">
        <v>0</v>
      </c>
      <c r="K4">
        <v>0</v>
      </c>
      <c r="L4">
        <v>0</v>
      </c>
      <c r="M4">
        <v>0</v>
      </c>
    </row>
    <row r="5" spans="1:13" x14ac:dyDescent="0.2">
      <c r="A5">
        <v>500001</v>
      </c>
      <c r="B5">
        <v>13</v>
      </c>
      <c r="C5">
        <v>0</v>
      </c>
      <c r="D5">
        <v>0</v>
      </c>
      <c r="E5">
        <v>6010424</v>
      </c>
      <c r="F5">
        <v>0</v>
      </c>
      <c r="G5">
        <v>0</v>
      </c>
      <c r="H5">
        <v>0</v>
      </c>
      <c r="I5">
        <v>6010424</v>
      </c>
      <c r="J5">
        <v>0</v>
      </c>
      <c r="K5">
        <v>0</v>
      </c>
      <c r="L5">
        <v>0</v>
      </c>
      <c r="M5">
        <v>0</v>
      </c>
    </row>
    <row r="6" spans="1:13" x14ac:dyDescent="0.2">
      <c r="A6">
        <v>500001</v>
      </c>
      <c r="B6">
        <v>14</v>
      </c>
      <c r="C6">
        <v>0</v>
      </c>
      <c r="D6">
        <v>0</v>
      </c>
      <c r="E6">
        <v>589872</v>
      </c>
      <c r="F6">
        <v>0</v>
      </c>
      <c r="G6">
        <v>0</v>
      </c>
      <c r="H6">
        <v>0</v>
      </c>
      <c r="I6">
        <v>589872</v>
      </c>
      <c r="J6">
        <v>0</v>
      </c>
      <c r="K6">
        <v>0</v>
      </c>
      <c r="L6">
        <v>0</v>
      </c>
      <c r="M6">
        <v>0</v>
      </c>
    </row>
    <row r="7" spans="1:13" x14ac:dyDescent="0.2">
      <c r="A7">
        <v>500001</v>
      </c>
      <c r="B7">
        <v>15</v>
      </c>
      <c r="C7">
        <v>0</v>
      </c>
      <c r="D7">
        <v>0</v>
      </c>
      <c r="E7">
        <v>4953536</v>
      </c>
      <c r="F7">
        <v>0</v>
      </c>
      <c r="G7">
        <v>0</v>
      </c>
      <c r="H7">
        <v>0</v>
      </c>
      <c r="I7">
        <v>4953536</v>
      </c>
      <c r="J7">
        <v>0</v>
      </c>
      <c r="K7">
        <v>0</v>
      </c>
      <c r="L7">
        <v>0</v>
      </c>
      <c r="M7">
        <v>0</v>
      </c>
    </row>
    <row r="8" spans="1:13" x14ac:dyDescent="0.2">
      <c r="A8">
        <v>500001</v>
      </c>
      <c r="B8">
        <v>16</v>
      </c>
      <c r="C8">
        <v>0</v>
      </c>
      <c r="D8">
        <v>0</v>
      </c>
      <c r="E8">
        <v>22040</v>
      </c>
      <c r="F8">
        <v>0</v>
      </c>
      <c r="G8">
        <v>0</v>
      </c>
      <c r="H8">
        <v>0</v>
      </c>
      <c r="I8">
        <v>22040</v>
      </c>
      <c r="J8">
        <v>0</v>
      </c>
      <c r="K8">
        <v>0</v>
      </c>
      <c r="L8">
        <v>0</v>
      </c>
      <c r="M8">
        <v>0</v>
      </c>
    </row>
    <row r="9" spans="1:13" x14ac:dyDescent="0.2">
      <c r="A9">
        <v>500001</v>
      </c>
      <c r="B9">
        <v>18</v>
      </c>
      <c r="C9">
        <v>0</v>
      </c>
      <c r="D9">
        <v>0</v>
      </c>
      <c r="E9">
        <v>2616</v>
      </c>
      <c r="F9">
        <v>0</v>
      </c>
      <c r="G9">
        <v>0</v>
      </c>
      <c r="H9">
        <v>0</v>
      </c>
      <c r="I9">
        <v>2616</v>
      </c>
      <c r="J9">
        <v>0</v>
      </c>
      <c r="K9">
        <v>0</v>
      </c>
      <c r="L9">
        <v>0</v>
      </c>
      <c r="M9">
        <v>0</v>
      </c>
    </row>
    <row r="10" spans="1:13" x14ac:dyDescent="0.2">
      <c r="A10">
        <v>500001</v>
      </c>
      <c r="B10">
        <v>21</v>
      </c>
      <c r="C10">
        <v>0</v>
      </c>
      <c r="D10">
        <v>0</v>
      </c>
      <c r="E10">
        <v>1557</v>
      </c>
      <c r="F10">
        <v>0</v>
      </c>
      <c r="G10">
        <v>0</v>
      </c>
      <c r="H10">
        <v>0</v>
      </c>
      <c r="I10">
        <v>1557</v>
      </c>
      <c r="J10">
        <v>0</v>
      </c>
      <c r="K10">
        <v>0</v>
      </c>
      <c r="L10">
        <v>0</v>
      </c>
      <c r="M10">
        <v>0</v>
      </c>
    </row>
    <row r="11" spans="1:13" x14ac:dyDescent="0.2">
      <c r="A11">
        <v>500001</v>
      </c>
      <c r="B11">
        <v>24</v>
      </c>
      <c r="C11">
        <v>0</v>
      </c>
      <c r="D11">
        <v>0</v>
      </c>
      <c r="E11">
        <v>12385</v>
      </c>
      <c r="F11">
        <v>0</v>
      </c>
      <c r="G11">
        <v>0</v>
      </c>
      <c r="H11">
        <v>0</v>
      </c>
      <c r="I11">
        <v>12385</v>
      </c>
      <c r="J11">
        <v>0</v>
      </c>
      <c r="K11">
        <v>0</v>
      </c>
      <c r="L11">
        <v>0</v>
      </c>
      <c r="M11">
        <v>0</v>
      </c>
    </row>
    <row r="12" spans="1:13" x14ac:dyDescent="0.2">
      <c r="A12">
        <v>500001</v>
      </c>
      <c r="B12">
        <v>25</v>
      </c>
      <c r="C12">
        <v>0</v>
      </c>
      <c r="D12">
        <v>0</v>
      </c>
      <c r="E12">
        <v>79151</v>
      </c>
      <c r="F12">
        <v>0</v>
      </c>
      <c r="G12">
        <v>0</v>
      </c>
      <c r="H12">
        <v>0</v>
      </c>
      <c r="I12">
        <v>79151</v>
      </c>
      <c r="J12">
        <v>0</v>
      </c>
      <c r="K12">
        <v>0</v>
      </c>
      <c r="L12">
        <v>0</v>
      </c>
      <c r="M12">
        <v>0</v>
      </c>
    </row>
    <row r="13" spans="1:13" x14ac:dyDescent="0.2">
      <c r="A13">
        <v>500001</v>
      </c>
      <c r="B13">
        <v>27</v>
      </c>
      <c r="C13">
        <v>0</v>
      </c>
      <c r="D13">
        <v>0</v>
      </c>
      <c r="E13">
        <v>19681</v>
      </c>
      <c r="F13">
        <v>0</v>
      </c>
      <c r="G13">
        <v>0</v>
      </c>
      <c r="H13">
        <v>0</v>
      </c>
      <c r="I13">
        <v>19681</v>
      </c>
      <c r="J13">
        <v>0</v>
      </c>
      <c r="K13">
        <v>0</v>
      </c>
      <c r="L13">
        <v>0</v>
      </c>
      <c r="M13">
        <v>0</v>
      </c>
    </row>
    <row r="14" spans="1:13" x14ac:dyDescent="0.2">
      <c r="A14">
        <v>500001</v>
      </c>
      <c r="B14">
        <v>29</v>
      </c>
      <c r="C14">
        <v>0</v>
      </c>
      <c r="D14">
        <v>0</v>
      </c>
      <c r="E14">
        <v>946316</v>
      </c>
      <c r="F14">
        <v>0</v>
      </c>
      <c r="G14">
        <v>0</v>
      </c>
      <c r="H14">
        <v>0</v>
      </c>
      <c r="I14">
        <v>946316</v>
      </c>
      <c r="J14">
        <v>0</v>
      </c>
      <c r="K14">
        <v>0</v>
      </c>
      <c r="L14">
        <v>0</v>
      </c>
      <c r="M14">
        <v>0</v>
      </c>
    </row>
    <row r="15" spans="1:13" x14ac:dyDescent="0.2">
      <c r="A15">
        <v>500001</v>
      </c>
      <c r="B15">
        <v>30</v>
      </c>
      <c r="C15">
        <v>0</v>
      </c>
      <c r="D15">
        <v>0</v>
      </c>
      <c r="E15">
        <v>113955</v>
      </c>
      <c r="F15">
        <v>0</v>
      </c>
      <c r="G15">
        <v>0</v>
      </c>
      <c r="H15">
        <v>0</v>
      </c>
      <c r="I15">
        <v>113955</v>
      </c>
      <c r="J15">
        <v>0</v>
      </c>
      <c r="K15">
        <v>0</v>
      </c>
      <c r="L15">
        <v>0</v>
      </c>
      <c r="M15">
        <v>0</v>
      </c>
    </row>
    <row r="16" spans="1:13" x14ac:dyDescent="0.2">
      <c r="A16">
        <v>500001</v>
      </c>
      <c r="B16">
        <v>32</v>
      </c>
      <c r="C16">
        <v>0</v>
      </c>
      <c r="D16">
        <v>0</v>
      </c>
      <c r="E16">
        <v>414227</v>
      </c>
      <c r="F16">
        <v>0</v>
      </c>
      <c r="G16">
        <v>0</v>
      </c>
      <c r="H16">
        <v>0</v>
      </c>
      <c r="I16">
        <v>414227</v>
      </c>
      <c r="J16">
        <v>0</v>
      </c>
      <c r="K16">
        <v>0</v>
      </c>
      <c r="L16">
        <v>0</v>
      </c>
      <c r="M16">
        <v>0</v>
      </c>
    </row>
    <row r="17" spans="1:13" x14ac:dyDescent="0.2">
      <c r="A17">
        <v>500001</v>
      </c>
      <c r="B17">
        <v>33</v>
      </c>
      <c r="C17">
        <v>0</v>
      </c>
      <c r="D17">
        <v>0</v>
      </c>
      <c r="E17">
        <v>61715</v>
      </c>
      <c r="F17">
        <v>0</v>
      </c>
      <c r="G17">
        <v>0</v>
      </c>
      <c r="H17">
        <v>0</v>
      </c>
      <c r="I17">
        <v>61715</v>
      </c>
      <c r="J17">
        <v>0</v>
      </c>
      <c r="K17">
        <v>0</v>
      </c>
      <c r="L17">
        <v>0</v>
      </c>
      <c r="M17">
        <v>0</v>
      </c>
    </row>
    <row r="18" spans="1:13" x14ac:dyDescent="0.2">
      <c r="A18">
        <v>500001</v>
      </c>
      <c r="B18">
        <v>37</v>
      </c>
      <c r="C18">
        <v>0</v>
      </c>
      <c r="D18">
        <v>0</v>
      </c>
      <c r="E18">
        <v>316570</v>
      </c>
      <c r="F18">
        <v>0</v>
      </c>
      <c r="G18">
        <v>0</v>
      </c>
      <c r="H18">
        <v>0</v>
      </c>
      <c r="I18">
        <v>316570</v>
      </c>
      <c r="J18">
        <v>0</v>
      </c>
      <c r="K18">
        <v>0</v>
      </c>
      <c r="L18">
        <v>0</v>
      </c>
      <c r="M18">
        <v>0</v>
      </c>
    </row>
    <row r="19" spans="1:13" x14ac:dyDescent="0.2">
      <c r="A19">
        <v>1003</v>
      </c>
      <c r="B19">
        <v>2</v>
      </c>
      <c r="C19">
        <v>89</v>
      </c>
      <c r="D19">
        <v>40</v>
      </c>
      <c r="E19">
        <v>690</v>
      </c>
      <c r="F19">
        <v>690</v>
      </c>
      <c r="G19">
        <v>0</v>
      </c>
      <c r="H19">
        <v>0</v>
      </c>
      <c r="I19">
        <v>0</v>
      </c>
      <c r="J19">
        <v>82.32</v>
      </c>
      <c r="K19">
        <v>0</v>
      </c>
      <c r="L19">
        <v>614</v>
      </c>
      <c r="M19">
        <v>276</v>
      </c>
    </row>
    <row r="20" spans="1:13" x14ac:dyDescent="0.2">
      <c r="A20">
        <v>1003</v>
      </c>
      <c r="B20">
        <v>36</v>
      </c>
      <c r="C20">
        <v>89</v>
      </c>
      <c r="D20">
        <v>40</v>
      </c>
      <c r="E20">
        <v>1766</v>
      </c>
      <c r="F20">
        <v>1766</v>
      </c>
      <c r="G20">
        <v>0</v>
      </c>
      <c r="H20">
        <v>0</v>
      </c>
      <c r="I20">
        <v>0</v>
      </c>
      <c r="J20">
        <v>235.41</v>
      </c>
      <c r="K20">
        <v>0</v>
      </c>
      <c r="L20">
        <v>1572</v>
      </c>
      <c r="M20">
        <v>706</v>
      </c>
    </row>
    <row r="21" spans="1:13" x14ac:dyDescent="0.2">
      <c r="A21">
        <v>1001</v>
      </c>
      <c r="B21">
        <v>1</v>
      </c>
      <c r="C21">
        <v>92</v>
      </c>
      <c r="D21">
        <v>46</v>
      </c>
      <c r="E21">
        <v>202568</v>
      </c>
      <c r="F21">
        <v>4996</v>
      </c>
      <c r="G21">
        <v>197289</v>
      </c>
      <c r="H21">
        <v>25074</v>
      </c>
      <c r="I21">
        <v>283</v>
      </c>
      <c r="J21">
        <v>640.58399999999995</v>
      </c>
      <c r="K21">
        <v>1857.3030000000001</v>
      </c>
      <c r="L21">
        <v>27664</v>
      </c>
      <c r="M21">
        <v>13832</v>
      </c>
    </row>
    <row r="22" spans="1:13" x14ac:dyDescent="0.2">
      <c r="A22">
        <v>1001</v>
      </c>
      <c r="B22">
        <v>3</v>
      </c>
      <c r="C22">
        <v>92</v>
      </c>
      <c r="D22">
        <v>46</v>
      </c>
      <c r="E22">
        <v>88</v>
      </c>
      <c r="F22">
        <v>2</v>
      </c>
      <c r="G22">
        <v>86</v>
      </c>
      <c r="H22">
        <v>11</v>
      </c>
      <c r="I22">
        <v>0</v>
      </c>
      <c r="J22">
        <v>0.28000000000000003</v>
      </c>
      <c r="K22">
        <v>0.81200000000000006</v>
      </c>
      <c r="L22">
        <v>12</v>
      </c>
      <c r="M22">
        <v>6</v>
      </c>
    </row>
    <row r="23" spans="1:13" x14ac:dyDescent="0.2">
      <c r="A23">
        <v>1001</v>
      </c>
      <c r="B23">
        <v>5</v>
      </c>
      <c r="C23">
        <v>92</v>
      </c>
      <c r="D23">
        <v>46</v>
      </c>
      <c r="E23">
        <v>2637</v>
      </c>
      <c r="F23">
        <v>212</v>
      </c>
      <c r="G23">
        <v>2403</v>
      </c>
      <c r="H23">
        <v>408</v>
      </c>
      <c r="I23">
        <v>22</v>
      </c>
      <c r="J23">
        <v>27.2</v>
      </c>
      <c r="K23">
        <v>30.3</v>
      </c>
      <c r="L23">
        <v>570</v>
      </c>
      <c r="M23">
        <v>285</v>
      </c>
    </row>
    <row r="24" spans="1:13" x14ac:dyDescent="0.2">
      <c r="A24">
        <v>1001</v>
      </c>
      <c r="B24">
        <v>34</v>
      </c>
      <c r="C24">
        <v>92</v>
      </c>
      <c r="D24">
        <v>46</v>
      </c>
      <c r="E24">
        <v>1209</v>
      </c>
      <c r="F24">
        <v>0</v>
      </c>
      <c r="G24">
        <v>1209</v>
      </c>
      <c r="H24">
        <v>174</v>
      </c>
      <c r="I24">
        <v>0</v>
      </c>
      <c r="J24">
        <v>0</v>
      </c>
      <c r="K24">
        <v>12.855779999999999</v>
      </c>
      <c r="L24">
        <v>160</v>
      </c>
      <c r="M24">
        <v>80</v>
      </c>
    </row>
    <row r="25" spans="1:13" x14ac:dyDescent="0.2">
      <c r="A25">
        <v>1001</v>
      </c>
      <c r="B25">
        <v>35</v>
      </c>
      <c r="C25">
        <v>92</v>
      </c>
      <c r="D25">
        <v>46</v>
      </c>
      <c r="E25">
        <v>2074</v>
      </c>
      <c r="F25">
        <v>63</v>
      </c>
      <c r="G25">
        <v>2011</v>
      </c>
      <c r="H25">
        <v>235</v>
      </c>
      <c r="I25">
        <v>0</v>
      </c>
      <c r="J25">
        <v>8.0142000000000007</v>
      </c>
      <c r="K25">
        <v>17.442</v>
      </c>
      <c r="L25">
        <v>274</v>
      </c>
      <c r="M25">
        <v>137</v>
      </c>
    </row>
    <row r="26" spans="1:13" x14ac:dyDescent="0.2">
      <c r="A26">
        <v>1002</v>
      </c>
      <c r="B26">
        <v>38</v>
      </c>
      <c r="C26">
        <v>92</v>
      </c>
      <c r="D26">
        <v>46</v>
      </c>
      <c r="E26">
        <v>9269</v>
      </c>
      <c r="F26">
        <v>2843</v>
      </c>
      <c r="G26">
        <v>6426</v>
      </c>
      <c r="H26">
        <v>701</v>
      </c>
      <c r="I26">
        <v>0</v>
      </c>
      <c r="J26">
        <v>333.298</v>
      </c>
      <c r="K26">
        <v>69.691999999999993</v>
      </c>
      <c r="L26">
        <v>3260</v>
      </c>
      <c r="M26">
        <v>1630</v>
      </c>
    </row>
    <row r="27" spans="1:13" x14ac:dyDescent="0.2">
      <c r="A27">
        <v>13001</v>
      </c>
      <c r="B27">
        <v>22</v>
      </c>
      <c r="C27">
        <v>94</v>
      </c>
      <c r="D27">
        <v>51</v>
      </c>
      <c r="E27">
        <v>295</v>
      </c>
      <c r="F27">
        <v>35</v>
      </c>
      <c r="G27">
        <v>11</v>
      </c>
      <c r="H27">
        <v>0</v>
      </c>
      <c r="I27">
        <v>249</v>
      </c>
      <c r="J27">
        <v>3.8340000000000001</v>
      </c>
      <c r="K27">
        <v>3.5999999999999997E-2</v>
      </c>
      <c r="L27">
        <v>33</v>
      </c>
      <c r="M27">
        <v>18</v>
      </c>
    </row>
    <row r="28" spans="1:13" x14ac:dyDescent="0.2">
      <c r="A28">
        <v>6001</v>
      </c>
      <c r="B28">
        <v>10</v>
      </c>
      <c r="C28">
        <v>102</v>
      </c>
      <c r="D28">
        <v>58</v>
      </c>
      <c r="E28">
        <v>4234</v>
      </c>
      <c r="F28">
        <v>1264</v>
      </c>
      <c r="G28">
        <v>1879</v>
      </c>
      <c r="H28">
        <v>293</v>
      </c>
      <c r="I28">
        <v>1091</v>
      </c>
      <c r="J28">
        <v>162</v>
      </c>
      <c r="K28">
        <v>21.744</v>
      </c>
      <c r="L28">
        <v>1588</v>
      </c>
      <c r="M28">
        <v>903</v>
      </c>
    </row>
    <row r="29" spans="1:13" x14ac:dyDescent="0.2">
      <c r="A29">
        <v>6001</v>
      </c>
      <c r="B29">
        <v>17</v>
      </c>
      <c r="C29">
        <v>102</v>
      </c>
      <c r="D29">
        <v>58</v>
      </c>
      <c r="E29">
        <v>702</v>
      </c>
      <c r="F29">
        <v>691</v>
      </c>
      <c r="G29">
        <v>11</v>
      </c>
      <c r="H29">
        <v>2</v>
      </c>
      <c r="I29">
        <v>0</v>
      </c>
      <c r="J29">
        <v>76.170599999999993</v>
      </c>
      <c r="K29">
        <v>0.12695100000000001</v>
      </c>
      <c r="L29">
        <v>707</v>
      </c>
      <c r="M29">
        <v>402</v>
      </c>
    </row>
    <row r="30" spans="1:13" x14ac:dyDescent="0.2">
      <c r="A30">
        <v>6001</v>
      </c>
      <c r="B30">
        <v>19</v>
      </c>
      <c r="C30">
        <v>107</v>
      </c>
      <c r="D30">
        <v>58</v>
      </c>
      <c r="E30">
        <v>2263731</v>
      </c>
      <c r="F30">
        <v>2146851</v>
      </c>
      <c r="G30">
        <v>116880</v>
      </c>
      <c r="H30">
        <v>16691</v>
      </c>
      <c r="I30">
        <v>0</v>
      </c>
      <c r="J30">
        <v>236698</v>
      </c>
      <c r="K30">
        <v>1346.73</v>
      </c>
      <c r="L30">
        <v>2314990</v>
      </c>
      <c r="M30">
        <v>1254854</v>
      </c>
    </row>
    <row r="31" spans="1:13" x14ac:dyDescent="0.2">
      <c r="A31">
        <v>6001</v>
      </c>
      <c r="B31">
        <v>20</v>
      </c>
      <c r="C31">
        <v>102</v>
      </c>
      <c r="D31">
        <v>58</v>
      </c>
      <c r="E31">
        <v>49</v>
      </c>
      <c r="F31">
        <v>42</v>
      </c>
      <c r="G31">
        <v>7</v>
      </c>
      <c r="H31">
        <v>1</v>
      </c>
      <c r="I31">
        <v>0</v>
      </c>
      <c r="J31">
        <v>4.58</v>
      </c>
      <c r="K31">
        <v>7.5569999999999998E-2</v>
      </c>
      <c r="L31">
        <v>44</v>
      </c>
      <c r="M31">
        <v>25</v>
      </c>
    </row>
    <row r="32" spans="1:13" x14ac:dyDescent="0.2">
      <c r="A32">
        <v>9001</v>
      </c>
      <c r="B32">
        <v>23</v>
      </c>
      <c r="C32">
        <v>93</v>
      </c>
      <c r="D32">
        <v>62</v>
      </c>
      <c r="E32">
        <v>15011</v>
      </c>
      <c r="F32">
        <v>3760</v>
      </c>
      <c r="G32">
        <v>7918</v>
      </c>
      <c r="H32">
        <v>612</v>
      </c>
      <c r="I32">
        <v>3333</v>
      </c>
      <c r="J32">
        <v>373.73160000000001</v>
      </c>
      <c r="K32">
        <v>45.49776</v>
      </c>
      <c r="L32">
        <v>4066</v>
      </c>
      <c r="M32">
        <v>2711</v>
      </c>
    </row>
    <row r="33" spans="1:13" x14ac:dyDescent="0.2">
      <c r="A33">
        <v>9001</v>
      </c>
      <c r="B33">
        <v>26</v>
      </c>
      <c r="C33">
        <v>93</v>
      </c>
      <c r="D33">
        <v>62</v>
      </c>
      <c r="E33">
        <v>2189</v>
      </c>
      <c r="F33">
        <v>861</v>
      </c>
      <c r="G33">
        <v>866</v>
      </c>
      <c r="H33">
        <v>100</v>
      </c>
      <c r="I33">
        <v>462</v>
      </c>
      <c r="J33">
        <v>98.504966999999994</v>
      </c>
      <c r="K33">
        <v>7.4152579999999997</v>
      </c>
      <c r="L33">
        <v>894</v>
      </c>
      <c r="M33">
        <v>596</v>
      </c>
    </row>
    <row r="34" spans="1:13" x14ac:dyDescent="0.2">
      <c r="A34">
        <v>8001</v>
      </c>
      <c r="B34">
        <v>6</v>
      </c>
      <c r="C34">
        <v>110</v>
      </c>
      <c r="D34">
        <v>69</v>
      </c>
      <c r="E34">
        <v>61640</v>
      </c>
      <c r="F34">
        <v>27000</v>
      </c>
      <c r="G34">
        <v>33160</v>
      </c>
      <c r="H34">
        <v>3240</v>
      </c>
      <c r="I34">
        <v>1480</v>
      </c>
      <c r="J34">
        <v>3400</v>
      </c>
      <c r="K34">
        <v>280</v>
      </c>
      <c r="L34">
        <v>33264</v>
      </c>
      <c r="M34">
        <v>20866</v>
      </c>
    </row>
    <row r="35" spans="1:13" x14ac:dyDescent="0.2">
      <c r="A35">
        <v>8001</v>
      </c>
      <c r="B35">
        <v>31</v>
      </c>
      <c r="C35">
        <v>116</v>
      </c>
      <c r="D35">
        <v>69</v>
      </c>
      <c r="E35">
        <v>39421</v>
      </c>
      <c r="F35">
        <v>20129</v>
      </c>
      <c r="G35">
        <v>18438</v>
      </c>
      <c r="H35">
        <v>2881</v>
      </c>
      <c r="I35">
        <v>854</v>
      </c>
      <c r="J35">
        <v>2422.09</v>
      </c>
      <c r="K35">
        <v>213.4</v>
      </c>
      <c r="L35">
        <v>26692</v>
      </c>
      <c r="M35">
        <v>15877</v>
      </c>
    </row>
    <row r="36" spans="1:13" x14ac:dyDescent="0.2">
      <c r="A36">
        <v>9001</v>
      </c>
      <c r="B36">
        <v>28</v>
      </c>
      <c r="C36">
        <v>90</v>
      </c>
      <c r="D36">
        <v>70</v>
      </c>
      <c r="E36">
        <v>268631</v>
      </c>
      <c r="F36">
        <v>54723</v>
      </c>
      <c r="G36">
        <v>197537</v>
      </c>
      <c r="H36">
        <v>17366</v>
      </c>
      <c r="I36">
        <v>16371</v>
      </c>
      <c r="J36">
        <v>5821.6</v>
      </c>
      <c r="K36">
        <v>1384.162</v>
      </c>
      <c r="L36">
        <v>64880</v>
      </c>
      <c r="M36">
        <v>50462</v>
      </c>
    </row>
    <row r="37" spans="1:13" x14ac:dyDescent="0.2">
      <c r="A37">
        <v>8001</v>
      </c>
      <c r="B37">
        <v>8</v>
      </c>
      <c r="C37">
        <v>122</v>
      </c>
      <c r="D37">
        <v>80</v>
      </c>
      <c r="E37">
        <v>58640</v>
      </c>
      <c r="F37">
        <v>24760</v>
      </c>
      <c r="G37">
        <v>32400</v>
      </c>
      <c r="H37">
        <v>3240</v>
      </c>
      <c r="I37">
        <v>1480</v>
      </c>
      <c r="J37">
        <v>3120</v>
      </c>
      <c r="K37">
        <v>280</v>
      </c>
      <c r="L37">
        <v>34160</v>
      </c>
      <c r="M37">
        <v>22400</v>
      </c>
    </row>
    <row r="38" spans="1:13" x14ac:dyDescent="0.2">
      <c r="A38">
        <v>6001</v>
      </c>
      <c r="B38">
        <v>12</v>
      </c>
      <c r="C38">
        <v>122</v>
      </c>
      <c r="D38">
        <v>80</v>
      </c>
      <c r="E38">
        <v>362710</v>
      </c>
      <c r="F38">
        <v>122150</v>
      </c>
      <c r="G38">
        <v>201486</v>
      </c>
      <c r="H38">
        <v>30571</v>
      </c>
      <c r="I38">
        <v>39074</v>
      </c>
      <c r="J38">
        <v>14320</v>
      </c>
      <c r="K38">
        <v>2284.8000000000002</v>
      </c>
      <c r="L38">
        <v>186320</v>
      </c>
      <c r="M38">
        <v>122177</v>
      </c>
    </row>
  </sheetData>
  <sortState ref="A1:M38">
    <sortCondition ref="D1"/>
    <sortCondition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295"/>
  <sheetViews>
    <sheetView tabSelected="1" view="pageBreakPreview" zoomScale="60" zoomScaleNormal="100" workbookViewId="0">
      <selection activeCell="K315" sqref="K315"/>
    </sheetView>
  </sheetViews>
  <sheetFormatPr defaultRowHeight="12.75" x14ac:dyDescent="0.2"/>
  <cols>
    <col min="1" max="1" width="5.7109375" customWidth="1"/>
    <col min="2" max="2" width="12.7109375" customWidth="1"/>
    <col min="3" max="3" width="40.7109375" customWidth="1"/>
    <col min="4" max="4" width="9.7109375" customWidth="1"/>
    <col min="5" max="11" width="12.7109375" customWidth="1"/>
    <col min="12" max="12" width="27" customWidth="1"/>
    <col min="20" max="29" width="0" hidden="1" customWidth="1"/>
    <col min="30" max="30" width="93.7109375" hidden="1" customWidth="1"/>
    <col min="31" max="31" width="0" hidden="1" customWidth="1"/>
    <col min="32" max="32" width="136.7109375" hidden="1" customWidth="1"/>
    <col min="33" max="33" width="0" hidden="1" customWidth="1"/>
  </cols>
  <sheetData>
    <row r="1" spans="1:11" x14ac:dyDescent="0.2">
      <c r="A1" s="73" t="str">
        <f>CONCATENATE( "Номер договора: ",Source!F9)</f>
        <v xml:space="preserve">Номер договора: 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">
      <c r="A3" s="74" t="s">
        <v>788</v>
      </c>
      <c r="B3" s="70"/>
      <c r="C3" s="75"/>
      <c r="D3" s="75"/>
      <c r="E3" s="75"/>
      <c r="F3" s="75"/>
      <c r="G3" s="75"/>
      <c r="H3" s="75"/>
      <c r="I3" s="75"/>
      <c r="J3" s="75"/>
      <c r="K3" s="75"/>
    </row>
    <row r="4" spans="1:11" x14ac:dyDescent="0.2">
      <c r="A4" s="9"/>
      <c r="B4" s="10"/>
      <c r="C4" s="11"/>
      <c r="D4" s="11"/>
      <c r="E4" s="11"/>
      <c r="F4" s="11"/>
      <c r="G4" s="11"/>
      <c r="H4" s="11"/>
      <c r="I4" s="11"/>
      <c r="J4" s="11"/>
      <c r="K4" s="12"/>
    </row>
    <row r="5" spans="1:11" x14ac:dyDescent="0.2">
      <c r="A5" s="74" t="s">
        <v>789</v>
      </c>
      <c r="B5" s="70"/>
      <c r="C5" s="75" t="s">
        <v>7</v>
      </c>
      <c r="D5" s="75"/>
      <c r="E5" s="75"/>
      <c r="F5" s="75"/>
      <c r="G5" s="75"/>
      <c r="H5" s="75"/>
      <c r="I5" s="75"/>
      <c r="J5" s="75"/>
      <c r="K5" s="75"/>
    </row>
    <row r="6" spans="1:11" x14ac:dyDescent="0.2">
      <c r="A6" s="76" t="str">
        <f>Source!F20</f>
        <v/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x14ac:dyDescent="0.2">
      <c r="A7" s="64" t="s">
        <v>939</v>
      </c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 x14ac:dyDescent="0.2">
      <c r="A8" s="66" t="str">
        <f>Source!G12</f>
        <v>Строительство склада на территории складского комплекса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x14ac:dyDescent="0.2">
      <c r="A9" s="13"/>
      <c r="B9" s="14"/>
      <c r="C9" s="14"/>
      <c r="D9" s="14"/>
      <c r="E9" s="14"/>
      <c r="F9" s="14"/>
      <c r="G9" s="14"/>
      <c r="H9" s="14"/>
      <c r="I9" s="14"/>
      <c r="J9" s="14"/>
      <c r="K9" s="12"/>
    </row>
    <row r="10" spans="1:11" x14ac:dyDescent="0.2">
      <c r="A10" s="67" t="s">
        <v>790</v>
      </c>
      <c r="B10" s="65"/>
      <c r="C10" s="68" t="s">
        <v>5</v>
      </c>
      <c r="D10" s="69"/>
      <c r="E10" s="69"/>
      <c r="F10" s="69"/>
      <c r="G10" s="69"/>
      <c r="H10" s="69"/>
      <c r="I10" s="69"/>
      <c r="J10" s="69"/>
      <c r="K10" s="69"/>
    </row>
    <row r="11" spans="1:11" x14ac:dyDescent="0.2">
      <c r="A11" s="15"/>
      <c r="B11" s="16"/>
      <c r="C11" s="17"/>
      <c r="D11" s="15"/>
      <c r="E11" s="15"/>
      <c r="F11" s="15"/>
      <c r="G11" s="15"/>
      <c r="H11" s="15"/>
      <c r="I11" s="15"/>
      <c r="J11" s="15"/>
      <c r="K11" s="15"/>
    </row>
    <row r="12" spans="1:11" x14ac:dyDescent="0.2">
      <c r="A12" s="70" t="s">
        <v>791</v>
      </c>
      <c r="B12" s="70"/>
      <c r="C12" s="70"/>
      <c r="D12" s="70"/>
      <c r="E12" s="70"/>
      <c r="F12" s="70"/>
      <c r="G12" s="70"/>
      <c r="H12" s="70"/>
      <c r="I12" s="71">
        <f>(Source!F972/1000)</f>
        <v>24456.486000000001</v>
      </c>
      <c r="J12" s="72"/>
      <c r="K12" s="15" t="s">
        <v>792</v>
      </c>
    </row>
    <row r="13" spans="1:11" x14ac:dyDescent="0.2">
      <c r="A13" s="80" t="s">
        <v>793</v>
      </c>
      <c r="B13" s="80"/>
      <c r="C13" s="80"/>
      <c r="D13" s="80"/>
      <c r="E13" s="80"/>
      <c r="F13" s="80"/>
      <c r="G13" s="80"/>
      <c r="H13" s="80"/>
      <c r="I13" s="18"/>
      <c r="J13" s="18"/>
      <c r="K13" s="15"/>
    </row>
    <row r="14" spans="1:11" x14ac:dyDescent="0.2">
      <c r="A14" s="70" t="s">
        <v>794</v>
      </c>
      <c r="B14" s="70"/>
      <c r="C14" s="70"/>
      <c r="D14" s="70"/>
      <c r="E14" s="70"/>
      <c r="F14" s="70"/>
      <c r="G14" s="70"/>
      <c r="H14" s="70"/>
      <c r="I14" s="71">
        <f>(Source!F968)/1000</f>
        <v>24456.486000000001</v>
      </c>
      <c r="J14" s="72"/>
      <c r="K14" s="15" t="s">
        <v>792</v>
      </c>
    </row>
    <row r="15" spans="1:11" hidden="1" x14ac:dyDescent="0.2">
      <c r="A15" s="70" t="s">
        <v>795</v>
      </c>
      <c r="B15" s="70"/>
      <c r="C15" s="70"/>
      <c r="D15" s="70"/>
      <c r="E15" s="70"/>
      <c r="F15" s="70"/>
      <c r="G15" s="70"/>
      <c r="H15" s="70"/>
      <c r="I15" s="71">
        <f>(Source!F969)/1000</f>
        <v>0</v>
      </c>
      <c r="J15" s="72"/>
      <c r="K15" s="15" t="s">
        <v>792</v>
      </c>
    </row>
    <row r="16" spans="1:11" hidden="1" x14ac:dyDescent="0.2">
      <c r="A16" s="70" t="s">
        <v>796</v>
      </c>
      <c r="B16" s="70"/>
      <c r="C16" s="70"/>
      <c r="D16" s="70"/>
      <c r="E16" s="70"/>
      <c r="F16" s="70"/>
      <c r="G16" s="70"/>
      <c r="H16" s="70"/>
      <c r="I16" s="71">
        <f>(Source!F970)/1000</f>
        <v>0</v>
      </c>
      <c r="J16" s="72"/>
      <c r="K16" s="15" t="s">
        <v>792</v>
      </c>
    </row>
    <row r="17" spans="1:28" hidden="1" x14ac:dyDescent="0.2">
      <c r="A17" s="70" t="s">
        <v>797</v>
      </c>
      <c r="B17" s="70"/>
      <c r="C17" s="70"/>
      <c r="D17" s="70"/>
      <c r="E17" s="70"/>
      <c r="F17" s="70"/>
      <c r="G17" s="70"/>
      <c r="H17" s="70"/>
      <c r="I17" s="71">
        <f>(Source!F971+Source!F816)/1000</f>
        <v>0</v>
      </c>
      <c r="J17" s="72"/>
      <c r="K17" s="15" t="s">
        <v>792</v>
      </c>
    </row>
    <row r="18" spans="1:28" hidden="1" x14ac:dyDescent="0.2">
      <c r="A18" s="77" t="s">
        <v>798</v>
      </c>
      <c r="B18" s="77"/>
      <c r="C18" s="77"/>
      <c r="D18" s="77"/>
      <c r="E18" s="77"/>
      <c r="F18" s="77"/>
      <c r="G18" s="77"/>
      <c r="H18" s="77"/>
      <c r="I18" s="78">
        <f>(Source!F817)/1000</f>
        <v>0</v>
      </c>
      <c r="J18" s="79"/>
      <c r="K18" s="9" t="s">
        <v>792</v>
      </c>
    </row>
    <row r="19" spans="1:28" x14ac:dyDescent="0.2">
      <c r="A19" s="70" t="s">
        <v>799</v>
      </c>
      <c r="B19" s="70"/>
      <c r="C19" s="70"/>
      <c r="D19" s="70"/>
      <c r="E19" s="70"/>
      <c r="F19" s="70"/>
      <c r="G19" s="70"/>
      <c r="H19" s="70"/>
      <c r="I19" s="71">
        <f>(Source!F967)/1000</f>
        <v>275.68</v>
      </c>
      <c r="J19" s="72"/>
      <c r="K19" s="15" t="s">
        <v>800</v>
      </c>
    </row>
    <row r="20" spans="1:28" x14ac:dyDescent="0.2">
      <c r="A20" s="70" t="s">
        <v>801</v>
      </c>
      <c r="B20" s="70"/>
      <c r="C20" s="70"/>
      <c r="D20" s="70"/>
      <c r="E20" s="70"/>
      <c r="F20" s="70"/>
      <c r="G20" s="70"/>
      <c r="H20" s="70"/>
      <c r="I20" s="71">
        <f>(Source!F961+ Source!F810)/1000</f>
        <v>2514.4380000000001</v>
      </c>
      <c r="J20" s="72"/>
      <c r="K20" s="15" t="s">
        <v>792</v>
      </c>
    </row>
    <row r="21" spans="1:28" x14ac:dyDescent="0.2">
      <c r="A21" s="13"/>
      <c r="B21" s="13"/>
      <c r="C21" s="13"/>
      <c r="D21" s="13"/>
      <c r="E21" s="13"/>
      <c r="F21" s="13"/>
      <c r="G21" s="13"/>
      <c r="H21" s="13"/>
      <c r="I21" s="18"/>
      <c r="J21" s="18"/>
      <c r="K21" s="15"/>
    </row>
    <row r="22" spans="1:28" hidden="1" x14ac:dyDescent="0.2">
      <c r="A22" s="81" t="s">
        <v>802</v>
      </c>
      <c r="B22" s="81"/>
      <c r="C22" s="81"/>
      <c r="D22" s="81"/>
      <c r="E22" s="81"/>
      <c r="F22" s="81"/>
      <c r="G22" s="81"/>
      <c r="H22" s="81"/>
      <c r="I22" s="15"/>
      <c r="J22" s="18"/>
      <c r="K22" s="15"/>
    </row>
    <row r="23" spans="1:28" hidden="1" x14ac:dyDescent="0.2">
      <c r="A23" s="81" t="s">
        <v>803</v>
      </c>
      <c r="B23" s="81"/>
      <c r="C23" s="81"/>
      <c r="D23" s="81"/>
      <c r="E23" s="81"/>
      <c r="F23" s="81"/>
      <c r="G23" s="81"/>
      <c r="H23" s="81"/>
      <c r="I23" s="15"/>
      <c r="J23" s="18"/>
      <c r="K23" s="15"/>
    </row>
    <row r="24" spans="1:28" hidden="1" x14ac:dyDescent="0.2">
      <c r="A24" s="19"/>
      <c r="B24" s="20"/>
      <c r="C24" s="21"/>
      <c r="D24" s="22"/>
      <c r="E24" s="22"/>
      <c r="F24" s="22"/>
      <c r="G24" s="23"/>
      <c r="H24" s="23"/>
      <c r="I24" s="23"/>
      <c r="J24" s="24"/>
      <c r="K24" s="25"/>
    </row>
    <row r="25" spans="1:28" x14ac:dyDescent="0.2">
      <c r="A25" s="82" t="str">
        <f>CONCATENATE("Составлена в базисных ценах по состоянию на 01.01.2000г. по НБ: ", Source!U12)</f>
        <v>Составлена в базисных ценах по состоянию на 01.01.2000г. по НБ: ФЕР-2001 (редакция 2020г.) изм.8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</row>
    <row r="26" spans="1:28" ht="30" customHeight="1" x14ac:dyDescent="0.2">
      <c r="A26" s="83" t="s">
        <v>804</v>
      </c>
      <c r="B26" s="83" t="s">
        <v>805</v>
      </c>
      <c r="C26" s="83" t="s">
        <v>806</v>
      </c>
      <c r="D26" s="83" t="s">
        <v>807</v>
      </c>
      <c r="E26" s="83" t="s">
        <v>808</v>
      </c>
      <c r="F26" s="83"/>
      <c r="G26" s="83" t="s">
        <v>809</v>
      </c>
      <c r="H26" s="83"/>
      <c r="I26" s="83"/>
      <c r="J26" s="83" t="s">
        <v>810</v>
      </c>
      <c r="K26" s="83"/>
      <c r="L26" s="62" t="s">
        <v>938</v>
      </c>
    </row>
    <row r="27" spans="1:28" ht="25.5" x14ac:dyDescent="0.2">
      <c r="A27" s="84"/>
      <c r="B27" s="84"/>
      <c r="C27" s="83"/>
      <c r="D27" s="84"/>
      <c r="E27" s="26" t="s">
        <v>811</v>
      </c>
      <c r="F27" s="26" t="s">
        <v>812</v>
      </c>
      <c r="G27" s="83" t="s">
        <v>811</v>
      </c>
      <c r="H27" s="83" t="s">
        <v>813</v>
      </c>
      <c r="I27" s="26" t="s">
        <v>812</v>
      </c>
      <c r="J27" s="83" t="s">
        <v>814</v>
      </c>
      <c r="K27" s="92"/>
      <c r="L27" s="63"/>
    </row>
    <row r="28" spans="1:28" ht="38.25" x14ac:dyDescent="0.2">
      <c r="A28" s="84"/>
      <c r="B28" s="84"/>
      <c r="C28" s="83"/>
      <c r="D28" s="84"/>
      <c r="E28" s="26" t="s">
        <v>813</v>
      </c>
      <c r="F28" s="26" t="s">
        <v>815</v>
      </c>
      <c r="G28" s="83"/>
      <c r="H28" s="83"/>
      <c r="I28" s="26" t="s">
        <v>815</v>
      </c>
      <c r="J28" s="26" t="s">
        <v>816</v>
      </c>
      <c r="K28" s="26" t="s">
        <v>811</v>
      </c>
      <c r="L28" s="63"/>
    </row>
    <row r="29" spans="1:28" x14ac:dyDescent="0.2">
      <c r="A29" s="26">
        <v>1</v>
      </c>
      <c r="B29" s="26">
        <v>2</v>
      </c>
      <c r="C29" s="27">
        <v>3</v>
      </c>
      <c r="D29" s="26">
        <v>4</v>
      </c>
      <c r="E29" s="26">
        <v>5</v>
      </c>
      <c r="F29" s="26">
        <v>6</v>
      </c>
      <c r="G29" s="26">
        <v>7</v>
      </c>
      <c r="H29" s="26">
        <v>8</v>
      </c>
      <c r="I29" s="26">
        <v>9</v>
      </c>
      <c r="J29" s="26">
        <v>10</v>
      </c>
      <c r="K29" s="26">
        <v>11</v>
      </c>
      <c r="L29" s="26">
        <v>12</v>
      </c>
    </row>
    <row r="30" spans="1:28" x14ac:dyDescent="0.2">
      <c r="A30" s="93" t="str">
        <f>CONCATENATE( "Раздел ",IF(Source!C12="1", Source!F24, Source!G24))</f>
        <v>Раздел Земляные работы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61"/>
    </row>
    <row r="31" spans="1:28" ht="48" x14ac:dyDescent="0.2">
      <c r="A31" s="85" t="str">
        <f>Source!E28</f>
        <v>1</v>
      </c>
      <c r="B31" s="32" t="s">
        <v>817</v>
      </c>
      <c r="C31" s="33" t="str">
        <f>CONCATENATE(Source!G28, ", ",Source!DW28)</f>
        <v>Разработка грунта с погрузкой на автомобили-самосвалы экскаваторами с ковшом вместимостью: 0,65 (0,5-1) м3, группа грунтов 2, 1000 м3</v>
      </c>
      <c r="D31" s="87">
        <f>ROUND(Source!I28,6)</f>
        <v>65.099999999999994</v>
      </c>
      <c r="E31" s="29">
        <f>ROUND(Source!AB28,2)</f>
        <v>3111.64</v>
      </c>
      <c r="F31" s="29">
        <f>ROUND(Source!AD28,2)</f>
        <v>3030.55</v>
      </c>
      <c r="G31" s="89">
        <f>ROUND(Source!O28,0)</f>
        <v>202568</v>
      </c>
      <c r="H31" s="89">
        <f>ROUND(Source!S28,0)</f>
        <v>4996</v>
      </c>
      <c r="I31" s="30">
        <f>ROUND(Source!Q28,0)</f>
        <v>197289</v>
      </c>
      <c r="J31" s="28">
        <f>ROUND(Source!AH28,6)</f>
        <v>9.84</v>
      </c>
      <c r="K31" s="31">
        <f>ROUND(Source!U28,6)</f>
        <v>640.58399999999995</v>
      </c>
      <c r="L31" s="61"/>
      <c r="T31">
        <f>Source!O28</f>
        <v>202568</v>
      </c>
      <c r="U31">
        <f>Source!P28</f>
        <v>283</v>
      </c>
      <c r="V31">
        <f>Source!S28</f>
        <v>4996</v>
      </c>
      <c r="W31">
        <f>Source!Q28</f>
        <v>197289</v>
      </c>
      <c r="X31">
        <f>Source!R28</f>
        <v>25074</v>
      </c>
      <c r="Y31">
        <f>Source!U28</f>
        <v>640.58399999999995</v>
      </c>
      <c r="Z31">
        <f>Source!V28</f>
        <v>1857.3029999999999</v>
      </c>
      <c r="AA31">
        <f>Source!X28</f>
        <v>27664</v>
      </c>
      <c r="AB31">
        <f>Source!Y28</f>
        <v>13832</v>
      </c>
    </row>
    <row r="32" spans="1:28" x14ac:dyDescent="0.2">
      <c r="A32" s="86"/>
      <c r="B32" s="34"/>
      <c r="C32" s="35" t="s">
        <v>818</v>
      </c>
      <c r="D32" s="88"/>
      <c r="E32" s="29">
        <f>ROUND(Source!AF28,2)</f>
        <v>76.75</v>
      </c>
      <c r="F32" s="29">
        <f>ROUND(Source!AE28,2)</f>
        <v>385.16</v>
      </c>
      <c r="G32" s="90"/>
      <c r="H32" s="90"/>
      <c r="I32" s="30">
        <f>ROUND(Source!R28,0)</f>
        <v>25074</v>
      </c>
      <c r="J32" s="28">
        <f>ROUND(Source!AI28,6)</f>
        <v>28.53</v>
      </c>
      <c r="K32" s="31">
        <f>ROUND(Source!V28,6)</f>
        <v>1857.3030000000001</v>
      </c>
      <c r="L32" s="61"/>
    </row>
    <row r="33" spans="1:32" x14ac:dyDescent="0.2">
      <c r="A33" s="54"/>
      <c r="B33" s="54"/>
      <c r="C33" s="91" t="s">
        <v>819</v>
      </c>
      <c r="D33" s="91"/>
      <c r="E33" s="91"/>
      <c r="F33" s="91"/>
      <c r="G33" s="91"/>
      <c r="H33" s="91"/>
      <c r="I33" s="91"/>
      <c r="J33" s="91"/>
      <c r="K33" s="91"/>
      <c r="L33" s="61"/>
    </row>
    <row r="34" spans="1:32" x14ac:dyDescent="0.2">
      <c r="A34" s="54"/>
      <c r="B34" s="54"/>
      <c r="C34" s="91" t="s">
        <v>820</v>
      </c>
      <c r="D34" s="91"/>
      <c r="E34" s="91"/>
      <c r="F34" s="91"/>
      <c r="G34" s="91"/>
      <c r="H34" s="91"/>
      <c r="I34" s="91"/>
      <c r="J34" s="91"/>
      <c r="K34" s="91"/>
      <c r="L34" s="61"/>
    </row>
    <row r="35" spans="1:32" x14ac:dyDescent="0.2">
      <c r="A35" s="95"/>
      <c r="B35" s="96"/>
      <c r="C35" s="96"/>
      <c r="D35" s="96"/>
      <c r="E35" s="96"/>
      <c r="F35" s="96"/>
      <c r="G35" s="96"/>
      <c r="H35" s="96"/>
      <c r="I35" s="96"/>
      <c r="J35" s="96"/>
      <c r="K35" s="97"/>
      <c r="L35" s="61"/>
    </row>
    <row r="36" spans="1:32" ht="36" x14ac:dyDescent="0.2">
      <c r="A36" s="85" t="str">
        <f>Source!E29</f>
        <v>2</v>
      </c>
      <c r="B36" s="32" t="s">
        <v>821</v>
      </c>
      <c r="C36" s="33" t="str">
        <f>CONCATENATE(Source!G29, ", ",Source!DW29)</f>
        <v>Разработка грунта вручную с креплениями в траншеях шириной до 2 м, глубиной: до 3 м, группа грунтов 1, 100 м3</v>
      </c>
      <c r="D36" s="87">
        <f>ROUND(Source!I29,6)</f>
        <v>0.35</v>
      </c>
      <c r="E36" s="29">
        <f>ROUND(Source!AB29,2)</f>
        <v>1970.98</v>
      </c>
      <c r="F36" s="29">
        <f>ROUND(Source!AD29,2)</f>
        <v>0</v>
      </c>
      <c r="G36" s="89">
        <f>ROUND(Source!O29,0)</f>
        <v>690</v>
      </c>
      <c r="H36" s="89">
        <f>ROUND(Source!S29,0)</f>
        <v>690</v>
      </c>
      <c r="I36" s="30">
        <f>ROUND(Source!Q29,0)</f>
        <v>0</v>
      </c>
      <c r="J36" s="28">
        <f>ROUND(Source!AH29,6)</f>
        <v>235.2</v>
      </c>
      <c r="K36" s="31">
        <f>ROUND(Source!U29,6)</f>
        <v>82.32</v>
      </c>
      <c r="L36" s="61"/>
      <c r="T36">
        <f>Source!O29</f>
        <v>690</v>
      </c>
      <c r="U36">
        <f>Source!P29</f>
        <v>0</v>
      </c>
      <c r="V36">
        <f>Source!S29</f>
        <v>690</v>
      </c>
      <c r="W36">
        <f>Source!Q29</f>
        <v>0</v>
      </c>
      <c r="X36">
        <f>Source!R29</f>
        <v>0</v>
      </c>
      <c r="Y36">
        <f>Source!U29</f>
        <v>82.32</v>
      </c>
      <c r="Z36">
        <f>Source!V29</f>
        <v>0</v>
      </c>
      <c r="AA36">
        <f>Source!X29</f>
        <v>614</v>
      </c>
      <c r="AB36">
        <f>Source!Y29</f>
        <v>276</v>
      </c>
    </row>
    <row r="37" spans="1:32" ht="36" x14ac:dyDescent="0.2">
      <c r="A37" s="86"/>
      <c r="B37" s="36" t="s">
        <v>32</v>
      </c>
      <c r="C37" s="35" t="s">
        <v>822</v>
      </c>
      <c r="D37" s="88"/>
      <c r="E37" s="29">
        <f>ROUND(Source!AF29,2)</f>
        <v>1970.98</v>
      </c>
      <c r="F37" s="29">
        <f>ROUND(Source!AE29,2)</f>
        <v>0</v>
      </c>
      <c r="G37" s="90"/>
      <c r="H37" s="90"/>
      <c r="I37" s="30">
        <f>ROUND(Source!R29,0)</f>
        <v>0</v>
      </c>
      <c r="J37" s="28">
        <f>ROUND(Source!AI29,6)</f>
        <v>0</v>
      </c>
      <c r="K37" s="31">
        <f>ROUND(Source!V29,6)</f>
        <v>0</v>
      </c>
      <c r="L37" s="61"/>
    </row>
    <row r="38" spans="1:32" x14ac:dyDescent="0.2">
      <c r="A38" s="54"/>
      <c r="B38" s="54"/>
      <c r="C38" s="91" t="s">
        <v>823</v>
      </c>
      <c r="D38" s="91"/>
      <c r="E38" s="91"/>
      <c r="F38" s="91"/>
      <c r="G38" s="91"/>
      <c r="H38" s="91"/>
      <c r="I38" s="91"/>
      <c r="J38" s="91"/>
      <c r="K38" s="91"/>
      <c r="L38" s="61"/>
    </row>
    <row r="39" spans="1:32" x14ac:dyDescent="0.2">
      <c r="A39" s="54"/>
      <c r="B39" s="54"/>
      <c r="C39" s="91" t="s">
        <v>824</v>
      </c>
      <c r="D39" s="91"/>
      <c r="E39" s="91"/>
      <c r="F39" s="91"/>
      <c r="G39" s="91"/>
      <c r="H39" s="91"/>
      <c r="I39" s="91"/>
      <c r="J39" s="91"/>
      <c r="K39" s="91"/>
      <c r="L39" s="61"/>
    </row>
    <row r="40" spans="1:32" x14ac:dyDescent="0.2">
      <c r="A40" s="54"/>
      <c r="B40" s="54"/>
      <c r="C40" s="94" t="s">
        <v>825</v>
      </c>
      <c r="D40" s="91"/>
      <c r="E40" s="91"/>
      <c r="F40" s="91"/>
      <c r="G40" s="91"/>
      <c r="H40" s="91"/>
      <c r="I40" s="91"/>
      <c r="J40" s="91"/>
      <c r="K40" s="91"/>
      <c r="L40" s="61"/>
    </row>
    <row r="41" spans="1:32" ht="24" x14ac:dyDescent="0.2">
      <c r="A41" s="54"/>
      <c r="B41" s="54"/>
      <c r="C41" s="91" t="str">
        <f>Source!CN29</f>
        <v>Поправка: Прил. 1.12, п.3.187.  Наименование: Доработка вручную, зачистка дна и стенок с выкидкой грунта в котлованах и траншеях, разработанных механизированным способом</v>
      </c>
      <c r="D41" s="91"/>
      <c r="E41" s="91"/>
      <c r="F41" s="91"/>
      <c r="G41" s="91"/>
      <c r="H41" s="91"/>
      <c r="I41" s="91"/>
      <c r="J41" s="91"/>
      <c r="K41" s="91"/>
      <c r="L41" s="61"/>
      <c r="AF41" s="33" t="str">
        <f>Source!CN29</f>
        <v>Поправка: Прил. 1.12, п.3.187.  Наименование: Доработка вручную, зачистка дна и стенок с выкидкой грунта в котлованах и траншеях, разработанных механизированным способом</v>
      </c>
    </row>
    <row r="42" spans="1:32" x14ac:dyDescent="0.2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7"/>
      <c r="L42" s="61"/>
    </row>
    <row r="43" spans="1:32" ht="48" x14ac:dyDescent="0.2">
      <c r="A43" s="85" t="str">
        <f>Source!E30</f>
        <v>3</v>
      </c>
      <c r="B43" s="32" t="s">
        <v>826</v>
      </c>
      <c r="C43" s="33" t="str">
        <f>CONCATENATE(Source!G30, ", ",Source!DW30)</f>
        <v>Разработка грунта с погрузкой на автомобили-самосвалы экскаваторами с ковшом вместимостью: 0,65 (0,5-1) м3, группа грунтов 1, 1000 м3</v>
      </c>
      <c r="D43" s="87">
        <f>ROUND(Source!I30,6)</f>
        <v>3.5000000000000003E-2</v>
      </c>
      <c r="E43" s="29">
        <f>ROUND(Source!AB30,2)</f>
        <v>2529.96</v>
      </c>
      <c r="F43" s="29">
        <f>ROUND(Source!AD30,2)</f>
        <v>2464.31</v>
      </c>
      <c r="G43" s="89">
        <f>ROUND(Source!O30,0)</f>
        <v>88</v>
      </c>
      <c r="H43" s="89">
        <f>ROUND(Source!S30,0)</f>
        <v>2</v>
      </c>
      <c r="I43" s="30">
        <f>ROUND(Source!Q30,0)</f>
        <v>86</v>
      </c>
      <c r="J43" s="28">
        <f>ROUND(Source!AH30,6)</f>
        <v>8</v>
      </c>
      <c r="K43" s="31">
        <f>ROUND(Source!U30,6)</f>
        <v>0.28000000000000003</v>
      </c>
      <c r="L43" s="61"/>
      <c r="T43">
        <f>Source!O30</f>
        <v>88</v>
      </c>
      <c r="U43">
        <f>Source!P30</f>
        <v>0</v>
      </c>
      <c r="V43">
        <f>Source!S30</f>
        <v>2</v>
      </c>
      <c r="W43">
        <f>Source!Q30</f>
        <v>86</v>
      </c>
      <c r="X43">
        <f>Source!R30</f>
        <v>11</v>
      </c>
      <c r="Y43">
        <f>Source!U30</f>
        <v>0.28000000000000003</v>
      </c>
      <c r="Z43">
        <f>Source!V30</f>
        <v>0.81200000000000006</v>
      </c>
      <c r="AA43">
        <f>Source!X30</f>
        <v>12</v>
      </c>
      <c r="AB43">
        <f>Source!Y30</f>
        <v>6</v>
      </c>
    </row>
    <row r="44" spans="1:32" x14ac:dyDescent="0.2">
      <c r="A44" s="86"/>
      <c r="B44" s="34"/>
      <c r="C44" s="35" t="s">
        <v>827</v>
      </c>
      <c r="D44" s="88"/>
      <c r="E44" s="29">
        <f>ROUND(Source!AF30,2)</f>
        <v>62.4</v>
      </c>
      <c r="F44" s="29">
        <f>ROUND(Source!AE30,2)</f>
        <v>313.2</v>
      </c>
      <c r="G44" s="90"/>
      <c r="H44" s="90"/>
      <c r="I44" s="30">
        <f>ROUND(Source!R30,0)</f>
        <v>11</v>
      </c>
      <c r="J44" s="28">
        <f>ROUND(Source!AI30,6)</f>
        <v>23.2</v>
      </c>
      <c r="K44" s="31">
        <f>ROUND(Source!V30,6)</f>
        <v>0.81200000000000006</v>
      </c>
      <c r="L44" s="61"/>
    </row>
    <row r="45" spans="1:32" x14ac:dyDescent="0.2">
      <c r="A45" s="54"/>
      <c r="B45" s="54"/>
      <c r="C45" s="91" t="s">
        <v>828</v>
      </c>
      <c r="D45" s="91"/>
      <c r="E45" s="91"/>
      <c r="F45" s="91"/>
      <c r="G45" s="91"/>
      <c r="H45" s="91"/>
      <c r="I45" s="91"/>
      <c r="J45" s="91"/>
      <c r="K45" s="91"/>
      <c r="L45" s="61"/>
    </row>
    <row r="46" spans="1:32" x14ac:dyDescent="0.2">
      <c r="A46" s="54"/>
      <c r="B46" s="54"/>
      <c r="C46" s="91" t="s">
        <v>829</v>
      </c>
      <c r="D46" s="91"/>
      <c r="E46" s="91"/>
      <c r="F46" s="91"/>
      <c r="G46" s="91"/>
      <c r="H46" s="91"/>
      <c r="I46" s="91"/>
      <c r="J46" s="91"/>
      <c r="K46" s="91"/>
      <c r="L46" s="61"/>
    </row>
    <row r="47" spans="1:32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7"/>
      <c r="L47" s="61"/>
    </row>
    <row r="48" spans="1:32" ht="48" x14ac:dyDescent="0.2">
      <c r="A48" s="85" t="str">
        <f>Source!E31</f>
        <v>4</v>
      </c>
      <c r="B48" s="32" t="s">
        <v>830</v>
      </c>
      <c r="C48" s="33" t="str">
        <f>CONCATENATE(Source!G31, ", ",Source!DW31)</f>
        <v>Перевозка грузов I класса автомобилями-самосвалами грузоподъемностью 10 т работающих вне карьера на расстояние до 30 км, 1 т груза</v>
      </c>
      <c r="D48" s="87">
        <f>ROUND(Source!I31,6)</f>
        <v>126000</v>
      </c>
      <c r="E48" s="29">
        <f>ROUND(Source!AB31,2)</f>
        <v>19.29</v>
      </c>
      <c r="F48" s="29">
        <f>ROUND(Source!AD31,2)</f>
        <v>0</v>
      </c>
      <c r="G48" s="89">
        <f>ROUND(Source!GM31,0)</f>
        <v>2430540</v>
      </c>
      <c r="H48" s="89">
        <f>ROUND(Source!S31,0)</f>
        <v>0</v>
      </c>
      <c r="I48" s="30">
        <f>ROUND(Source!Q31,0)</f>
        <v>0</v>
      </c>
      <c r="J48" s="28">
        <f>ROUND(Source!AH31,6)</f>
        <v>0</v>
      </c>
      <c r="K48" s="31">
        <f>ROUND(Source!U31,6)</f>
        <v>0</v>
      </c>
      <c r="L48" s="61"/>
      <c r="T48">
        <f>Source!GM31</f>
        <v>2430540</v>
      </c>
      <c r="U48">
        <f>Source!P31</f>
        <v>0</v>
      </c>
      <c r="V48">
        <f>Source!S31</f>
        <v>0</v>
      </c>
      <c r="W48">
        <f>Source!Q31</f>
        <v>0</v>
      </c>
      <c r="X48">
        <f>Source!R31</f>
        <v>0</v>
      </c>
      <c r="Y48">
        <f>Source!U31</f>
        <v>0</v>
      </c>
      <c r="Z48">
        <f>Source!V31</f>
        <v>0</v>
      </c>
      <c r="AA48">
        <f>Source!X31</f>
        <v>0</v>
      </c>
      <c r="AB48">
        <f>Source!Y31</f>
        <v>0</v>
      </c>
    </row>
    <row r="49" spans="1:28" x14ac:dyDescent="0.2">
      <c r="A49" s="86"/>
      <c r="B49" s="34"/>
      <c r="C49" s="35" t="s">
        <v>831</v>
      </c>
      <c r="D49" s="88"/>
      <c r="E49" s="29">
        <f>ROUND(Source!AF31,2)</f>
        <v>0</v>
      </c>
      <c r="F49" s="29">
        <f>ROUND(Source!AE31,2)</f>
        <v>0</v>
      </c>
      <c r="G49" s="90"/>
      <c r="H49" s="90"/>
      <c r="I49" s="30">
        <f>ROUND(Source!R31,0)</f>
        <v>0</v>
      </c>
      <c r="J49" s="28">
        <f>ROUND(Source!AI31,6)</f>
        <v>0</v>
      </c>
      <c r="K49" s="31">
        <f>ROUND(Source!V31,6)</f>
        <v>0</v>
      </c>
      <c r="L49" s="61"/>
    </row>
    <row r="50" spans="1:28" x14ac:dyDescent="0.2">
      <c r="A50" s="95"/>
      <c r="B50" s="96"/>
      <c r="C50" s="96"/>
      <c r="D50" s="96"/>
      <c r="E50" s="96"/>
      <c r="F50" s="96"/>
      <c r="G50" s="96"/>
      <c r="H50" s="96"/>
      <c r="I50" s="96"/>
      <c r="J50" s="96"/>
      <c r="K50" s="97"/>
      <c r="L50" s="61"/>
    </row>
    <row r="51" spans="1:28" ht="24" x14ac:dyDescent="0.2">
      <c r="A51" s="85" t="str">
        <f>Source!E32</f>
        <v>5</v>
      </c>
      <c r="B51" s="32" t="s">
        <v>832</v>
      </c>
      <c r="C51" s="33" t="str">
        <f>CONCATENATE(Source!G32, ", ",Source!DW32)</f>
        <v>Работа на отвале, группа грунтов: 1, 1000 м3</v>
      </c>
      <c r="D51" s="87">
        <f>ROUND(Source!I32,6)</f>
        <v>10</v>
      </c>
      <c r="E51" s="29">
        <f>ROUND(Source!AB32,2)</f>
        <v>263.70999999999998</v>
      </c>
      <c r="F51" s="29">
        <f>ROUND(Source!AD32,2)</f>
        <v>240.32</v>
      </c>
      <c r="G51" s="89">
        <f>ROUND(Source!O32,0)</f>
        <v>2637</v>
      </c>
      <c r="H51" s="89">
        <f>ROUND(Source!S32,0)</f>
        <v>212</v>
      </c>
      <c r="I51" s="30">
        <f>ROUND(Source!Q32,0)</f>
        <v>2403</v>
      </c>
      <c r="J51" s="28">
        <f>ROUND(Source!AH32,6)</f>
        <v>2.72</v>
      </c>
      <c r="K51" s="31">
        <f>ROUND(Source!U32,6)</f>
        <v>27.2</v>
      </c>
      <c r="L51" s="61"/>
      <c r="T51">
        <f>Source!O32</f>
        <v>2637</v>
      </c>
      <c r="U51">
        <f>Source!P32</f>
        <v>22</v>
      </c>
      <c r="V51">
        <f>Source!S32</f>
        <v>212</v>
      </c>
      <c r="W51">
        <f>Source!Q32</f>
        <v>2403</v>
      </c>
      <c r="X51">
        <f>Source!R32</f>
        <v>408</v>
      </c>
      <c r="Y51">
        <f>Source!U32</f>
        <v>27.200000000000003</v>
      </c>
      <c r="Z51">
        <f>Source!V32</f>
        <v>30.299999999999997</v>
      </c>
      <c r="AA51">
        <f>Source!X32</f>
        <v>570</v>
      </c>
      <c r="AB51">
        <f>Source!Y32</f>
        <v>285</v>
      </c>
    </row>
    <row r="52" spans="1:28" x14ac:dyDescent="0.2">
      <c r="A52" s="86"/>
      <c r="B52" s="34"/>
      <c r="C52" s="35" t="s">
        <v>833</v>
      </c>
      <c r="D52" s="88"/>
      <c r="E52" s="29">
        <f>ROUND(Source!AF32,2)</f>
        <v>21.22</v>
      </c>
      <c r="F52" s="29">
        <f>ROUND(Source!AE32,2)</f>
        <v>40.770000000000003</v>
      </c>
      <c r="G52" s="90"/>
      <c r="H52" s="90"/>
      <c r="I52" s="30">
        <f>ROUND(Source!R32,0)</f>
        <v>408</v>
      </c>
      <c r="J52" s="28">
        <f>ROUND(Source!AI32,6)</f>
        <v>3.03</v>
      </c>
      <c r="K52" s="31">
        <f>ROUND(Source!V32,6)</f>
        <v>30.3</v>
      </c>
      <c r="L52" s="61"/>
    </row>
    <row r="53" spans="1:28" x14ac:dyDescent="0.2">
      <c r="A53" s="54"/>
      <c r="B53" s="54"/>
      <c r="C53" s="91" t="s">
        <v>834</v>
      </c>
      <c r="D53" s="91"/>
      <c r="E53" s="91"/>
      <c r="F53" s="91"/>
      <c r="G53" s="91"/>
      <c r="H53" s="91"/>
      <c r="I53" s="91"/>
      <c r="J53" s="91"/>
      <c r="K53" s="91"/>
      <c r="L53" s="61"/>
    </row>
    <row r="54" spans="1:28" x14ac:dyDescent="0.2">
      <c r="A54" s="54"/>
      <c r="B54" s="54"/>
      <c r="C54" s="91" t="s">
        <v>835</v>
      </c>
      <c r="D54" s="91"/>
      <c r="E54" s="91"/>
      <c r="F54" s="91"/>
      <c r="G54" s="91"/>
      <c r="H54" s="91"/>
      <c r="I54" s="91"/>
      <c r="J54" s="91"/>
      <c r="K54" s="91"/>
      <c r="L54" s="61"/>
    </row>
    <row r="55" spans="1:28" x14ac:dyDescent="0.2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7"/>
      <c r="L55" s="61"/>
    </row>
    <row r="56" spans="1:28" x14ac:dyDescent="0.2">
      <c r="A56" s="93" t="str">
        <f>CONCATENATE("Итого по разделу (без НР и СП) ", Source!G35)</f>
        <v>Итого по разделу (без НР и СП) Земляные работы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61"/>
    </row>
    <row r="57" spans="1:28" x14ac:dyDescent="0.2">
      <c r="A57" s="99" t="str">
        <f>Source!H84</f>
        <v>СТОИМОСТЬ ОБЩЕСТРОИТЕЛЬНЫХ РАБОТ</v>
      </c>
      <c r="B57" s="100"/>
      <c r="C57" s="100"/>
      <c r="D57" s="100"/>
      <c r="E57" s="100"/>
      <c r="F57" s="101"/>
      <c r="G57" s="105">
        <f>Source!F84</f>
        <v>205983</v>
      </c>
      <c r="H57" s="41">
        <v>5900</v>
      </c>
      <c r="I57" s="41">
        <v>199778</v>
      </c>
      <c r="J57" s="42"/>
      <c r="K57" s="43">
        <v>750.38400000000001</v>
      </c>
      <c r="L57" s="61"/>
    </row>
    <row r="58" spans="1:28" x14ac:dyDescent="0.2">
      <c r="A58" s="102"/>
      <c r="B58" s="103"/>
      <c r="C58" s="103"/>
      <c r="D58" s="103"/>
      <c r="E58" s="103"/>
      <c r="F58" s="104"/>
      <c r="G58" s="106"/>
      <c r="H58" s="41"/>
      <c r="I58" s="41">
        <v>25493</v>
      </c>
      <c r="J58" s="42"/>
      <c r="K58" s="43">
        <v>1888.415</v>
      </c>
      <c r="L58" s="61"/>
    </row>
    <row r="59" spans="1:28" x14ac:dyDescent="0.2">
      <c r="A59" s="98" t="s">
        <v>836</v>
      </c>
      <c r="B59" s="98"/>
      <c r="C59" s="98"/>
      <c r="D59" s="98"/>
      <c r="E59" s="98"/>
      <c r="F59" s="98"/>
      <c r="G59" s="37">
        <f>Source!F93</f>
        <v>28860</v>
      </c>
      <c r="H59" s="37"/>
      <c r="I59" s="37"/>
      <c r="J59" s="38"/>
      <c r="K59" s="39"/>
      <c r="L59" s="61"/>
    </row>
    <row r="60" spans="1:28" x14ac:dyDescent="0.2">
      <c r="A60" s="98" t="s">
        <v>837</v>
      </c>
      <c r="B60" s="98"/>
      <c r="C60" s="98"/>
      <c r="D60" s="98"/>
      <c r="E60" s="98"/>
      <c r="F60" s="98"/>
      <c r="G60" s="37">
        <f>Source!F94</f>
        <v>14399</v>
      </c>
      <c r="H60" s="37"/>
      <c r="I60" s="37"/>
      <c r="J60" s="38"/>
      <c r="K60" s="39"/>
      <c r="L60" s="61"/>
    </row>
    <row r="61" spans="1:28" x14ac:dyDescent="0.2">
      <c r="A61" s="98" t="str">
        <f>Source!H95</f>
        <v>ВСЕГО, СТОИМОСТЬ ОБЩЕСТРОИТЕЛЬНЫХ РАБОТ</v>
      </c>
      <c r="B61" s="98"/>
      <c r="C61" s="98"/>
      <c r="D61" s="98"/>
      <c r="E61" s="98"/>
      <c r="F61" s="98"/>
      <c r="G61" s="37">
        <f>Source!F95</f>
        <v>249242</v>
      </c>
      <c r="H61" s="37"/>
      <c r="I61" s="37"/>
      <c r="J61" s="38"/>
      <c r="K61" s="39"/>
      <c r="L61" s="61"/>
    </row>
    <row r="62" spans="1:28" x14ac:dyDescent="0.2">
      <c r="A62" s="98" t="str">
        <f>Source!H194</f>
        <v>ПЕРЕВОЗКА, ТАРА, УПАКОВКА</v>
      </c>
      <c r="B62" s="98"/>
      <c r="C62" s="98"/>
      <c r="D62" s="98"/>
      <c r="E62" s="98"/>
      <c r="F62" s="98"/>
      <c r="G62" s="37">
        <f>Source!F194</f>
        <v>2430540</v>
      </c>
      <c r="H62" s="37"/>
      <c r="I62" s="37"/>
      <c r="J62" s="38"/>
      <c r="K62" s="39"/>
      <c r="L62" s="61"/>
    </row>
    <row r="63" spans="1:28" x14ac:dyDescent="0.2">
      <c r="A63" s="98" t="str">
        <f>Source!H195</f>
        <v>ВСЕГО ПО РАЗДЕЛУ</v>
      </c>
      <c r="B63" s="98"/>
      <c r="C63" s="98"/>
      <c r="D63" s="98"/>
      <c r="E63" s="98"/>
      <c r="F63" s="98"/>
      <c r="G63" s="37">
        <f>Source!F195</f>
        <v>2679782</v>
      </c>
      <c r="H63" s="37"/>
      <c r="I63" s="37"/>
      <c r="J63" s="38"/>
      <c r="K63" s="39"/>
      <c r="L63" s="61"/>
    </row>
    <row r="64" spans="1:28" x14ac:dyDescent="0.2">
      <c r="A64" s="98" t="str">
        <f>Source!H197</f>
        <v>ВСЕГО НАКЛАДНЫЕ РАСХОДЫ</v>
      </c>
      <c r="B64" s="98"/>
      <c r="C64" s="98"/>
      <c r="D64" s="98"/>
      <c r="E64" s="98"/>
      <c r="F64" s="98"/>
      <c r="G64" s="37">
        <f>Source!F197</f>
        <v>28860</v>
      </c>
      <c r="H64" s="37"/>
      <c r="I64" s="37"/>
      <c r="J64" s="38"/>
      <c r="K64" s="39"/>
      <c r="L64" s="61"/>
    </row>
    <row r="65" spans="1:28" x14ac:dyDescent="0.2">
      <c r="A65" s="98" t="str">
        <f>Source!H198</f>
        <v>ВСЕГО СМЕТНАЯ ПРИБЫЛЬ</v>
      </c>
      <c r="B65" s="98"/>
      <c r="C65" s="98"/>
      <c r="D65" s="98"/>
      <c r="E65" s="98"/>
      <c r="F65" s="98"/>
      <c r="G65" s="37">
        <f>Source!F198</f>
        <v>14399</v>
      </c>
      <c r="H65" s="37"/>
      <c r="I65" s="37"/>
      <c r="J65" s="38"/>
      <c r="K65" s="39"/>
      <c r="L65" s="61"/>
    </row>
    <row r="66" spans="1:28" x14ac:dyDescent="0.2">
      <c r="A66" s="98" t="str">
        <f>Source!H200</f>
        <v>Оплата основных рабочих</v>
      </c>
      <c r="B66" s="98"/>
      <c r="C66" s="98"/>
      <c r="D66" s="98"/>
      <c r="E66" s="98"/>
      <c r="F66" s="98"/>
      <c r="G66" s="37">
        <f>Source!F200</f>
        <v>5900</v>
      </c>
      <c r="H66" s="37"/>
      <c r="I66" s="37"/>
      <c r="J66" s="38"/>
      <c r="K66" s="39"/>
      <c r="L66" s="61"/>
    </row>
    <row r="67" spans="1:28" x14ac:dyDescent="0.2">
      <c r="A67" s="98" t="str">
        <f>Source!H202</f>
        <v>Оплата механизаторов</v>
      </c>
      <c r="B67" s="98"/>
      <c r="C67" s="98"/>
      <c r="D67" s="98"/>
      <c r="E67" s="98"/>
      <c r="F67" s="98"/>
      <c r="G67" s="37">
        <f>Source!F202</f>
        <v>25493</v>
      </c>
      <c r="H67" s="37"/>
      <c r="I67" s="37"/>
      <c r="J67" s="38"/>
      <c r="K67" s="39"/>
      <c r="L67" s="61"/>
    </row>
    <row r="68" spans="1:28" x14ac:dyDescent="0.2">
      <c r="A68" s="98" t="str">
        <f>Source!H204</f>
        <v>Трудозатраты осн. рабочих</v>
      </c>
      <c r="B68" s="98"/>
      <c r="C68" s="98"/>
      <c r="D68" s="98"/>
      <c r="E68" s="98"/>
      <c r="F68" s="98"/>
      <c r="G68" s="37"/>
      <c r="H68" s="37"/>
      <c r="I68" s="37"/>
      <c r="J68" s="38"/>
      <c r="K68" s="39">
        <v>750.38400000000001</v>
      </c>
      <c r="L68" s="61"/>
    </row>
    <row r="69" spans="1:28" x14ac:dyDescent="0.2">
      <c r="A69" s="98" t="str">
        <f>Source!H205</f>
        <v>Трудозатраты механизаторов</v>
      </c>
      <c r="B69" s="98"/>
      <c r="C69" s="98"/>
      <c r="D69" s="98"/>
      <c r="E69" s="98"/>
      <c r="F69" s="98"/>
      <c r="G69" s="37"/>
      <c r="H69" s="37"/>
      <c r="I69" s="37"/>
      <c r="J69" s="38"/>
      <c r="K69" s="39">
        <v>1888.415</v>
      </c>
      <c r="L69" s="61"/>
    </row>
    <row r="70" spans="1:28" x14ac:dyDescent="0.2">
      <c r="A70" s="98" t="str">
        <f>Source!H206</f>
        <v>Нормативная трудоемкость</v>
      </c>
      <c r="B70" s="98"/>
      <c r="C70" s="98"/>
      <c r="D70" s="98"/>
      <c r="E70" s="98"/>
      <c r="F70" s="98"/>
      <c r="G70" s="37"/>
      <c r="H70" s="37"/>
      <c r="I70" s="37"/>
      <c r="J70" s="38"/>
      <c r="K70" s="39">
        <v>2638.7950000000001</v>
      </c>
      <c r="L70" s="61"/>
    </row>
    <row r="71" spans="1:28" x14ac:dyDescent="0.2">
      <c r="A71" s="93" t="str">
        <f>CONCATENATE( "Раздел ",IF(Source!C12="1", Source!F213, Source!G213))</f>
        <v>Раздел Фундаменты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61"/>
    </row>
    <row r="72" spans="1:28" ht="24" x14ac:dyDescent="0.2">
      <c r="A72" s="85" t="str">
        <f>Source!E217</f>
        <v>6</v>
      </c>
      <c r="B72" s="32" t="s">
        <v>838</v>
      </c>
      <c r="C72" s="33" t="str">
        <f>CONCATENATE(Source!G217, ", ",Source!DW217)</f>
        <v>Устройство основания под фундаменты: щебеночного, м3</v>
      </c>
      <c r="D72" s="87">
        <f>ROUND(Source!I217,6)</f>
        <v>4000</v>
      </c>
      <c r="E72" s="29">
        <f>ROUND(Source!AB217,2)</f>
        <v>15.41</v>
      </c>
      <c r="F72" s="29">
        <f>ROUND(Source!AD217,2)</f>
        <v>8.2899999999999991</v>
      </c>
      <c r="G72" s="89">
        <f>ROUND(Source!O217,0)</f>
        <v>61640</v>
      </c>
      <c r="H72" s="89">
        <f>ROUND(Source!S217,0)</f>
        <v>27000</v>
      </c>
      <c r="I72" s="30">
        <f>ROUND(Source!Q217,0)</f>
        <v>33160</v>
      </c>
      <c r="J72" s="28">
        <f>ROUND(Source!AH217,6)</f>
        <v>0.85</v>
      </c>
      <c r="K72" s="31">
        <f>ROUND(Source!U217,6)</f>
        <v>3400</v>
      </c>
      <c r="L72" s="61"/>
      <c r="T72">
        <f>Source!O217</f>
        <v>61640</v>
      </c>
      <c r="U72">
        <f>Source!P217</f>
        <v>1480</v>
      </c>
      <c r="V72">
        <f>Source!S217</f>
        <v>27000</v>
      </c>
      <c r="W72">
        <f>Source!Q217</f>
        <v>33160</v>
      </c>
      <c r="X72">
        <f>Source!R217</f>
        <v>3240</v>
      </c>
      <c r="Y72">
        <f>Source!U217</f>
        <v>3400</v>
      </c>
      <c r="Z72">
        <f>Source!V217</f>
        <v>280</v>
      </c>
      <c r="AA72">
        <f>Source!X217</f>
        <v>33264</v>
      </c>
      <c r="AB72">
        <f>Source!Y217</f>
        <v>20866</v>
      </c>
    </row>
    <row r="73" spans="1:28" x14ac:dyDescent="0.2">
      <c r="A73" s="86"/>
      <c r="B73" s="34"/>
      <c r="C73" s="35"/>
      <c r="D73" s="88"/>
      <c r="E73" s="29">
        <f>ROUND(Source!AF217,2)</f>
        <v>6.75</v>
      </c>
      <c r="F73" s="29">
        <f>ROUND(Source!AE217,2)</f>
        <v>0.81</v>
      </c>
      <c r="G73" s="90"/>
      <c r="H73" s="90"/>
      <c r="I73" s="30">
        <f>ROUND(Source!R217,0)</f>
        <v>3240</v>
      </c>
      <c r="J73" s="28">
        <f>ROUND(Source!AI217,6)</f>
        <v>7.0000000000000007E-2</v>
      </c>
      <c r="K73" s="31">
        <f>ROUND(Source!V217,6)</f>
        <v>280</v>
      </c>
      <c r="L73" s="61"/>
    </row>
    <row r="74" spans="1:28" x14ac:dyDescent="0.2">
      <c r="A74" s="54"/>
      <c r="B74" s="54"/>
      <c r="C74" s="91" t="s">
        <v>839</v>
      </c>
      <c r="D74" s="91"/>
      <c r="E74" s="91"/>
      <c r="F74" s="91"/>
      <c r="G74" s="91"/>
      <c r="H74" s="91"/>
      <c r="I74" s="91"/>
      <c r="J74" s="91"/>
      <c r="K74" s="91"/>
      <c r="L74" s="61"/>
    </row>
    <row r="75" spans="1:28" x14ac:dyDescent="0.2">
      <c r="A75" s="54"/>
      <c r="B75" s="54"/>
      <c r="C75" s="91" t="s">
        <v>840</v>
      </c>
      <c r="D75" s="91"/>
      <c r="E75" s="91"/>
      <c r="F75" s="91"/>
      <c r="G75" s="91"/>
      <c r="H75" s="91"/>
      <c r="I75" s="91"/>
      <c r="J75" s="91"/>
      <c r="K75" s="91"/>
      <c r="L75" s="61"/>
    </row>
    <row r="76" spans="1:28" x14ac:dyDescent="0.2">
      <c r="A76" s="95"/>
      <c r="B76" s="96"/>
      <c r="C76" s="96"/>
      <c r="D76" s="96"/>
      <c r="E76" s="96"/>
      <c r="F76" s="96"/>
      <c r="G76" s="96"/>
      <c r="H76" s="96"/>
      <c r="I76" s="96"/>
      <c r="J76" s="96"/>
      <c r="K76" s="97"/>
      <c r="L76" s="61"/>
    </row>
    <row r="77" spans="1:28" ht="36" x14ac:dyDescent="0.2">
      <c r="A77" s="85" t="str">
        <f>Source!E218</f>
        <v>7</v>
      </c>
      <c r="B77" s="32" t="s">
        <v>841</v>
      </c>
      <c r="C77" s="33" t="str">
        <f>CONCATENATE(Source!G218, ", ",Source!DW218)</f>
        <v>Щебень из природного камня для строительных работ марка 300, фракция 40-70 мм, м3</v>
      </c>
      <c r="D77" s="87">
        <f>ROUND(Source!I218,6)</f>
        <v>4600</v>
      </c>
      <c r="E77" s="29">
        <f>ROUND(Source!AC218,2)</f>
        <v>128.51</v>
      </c>
      <c r="F77" s="28"/>
      <c r="G77" s="30">
        <f>ROUND(Source!O218,0)</f>
        <v>591146</v>
      </c>
      <c r="H77" s="87"/>
      <c r="I77" s="28"/>
      <c r="J77" s="28"/>
      <c r="K77" s="28"/>
      <c r="L77" s="61"/>
      <c r="T77">
        <f>Source!O218</f>
        <v>591146</v>
      </c>
      <c r="U77">
        <f>Source!P218</f>
        <v>591146</v>
      </c>
      <c r="V77">
        <f>Source!S218</f>
        <v>0</v>
      </c>
      <c r="W77">
        <f>Source!Q218</f>
        <v>0</v>
      </c>
      <c r="X77">
        <f>Source!R218</f>
        <v>0</v>
      </c>
      <c r="Y77">
        <f>Source!U218</f>
        <v>0</v>
      </c>
      <c r="Z77">
        <f>Source!V218</f>
        <v>0</v>
      </c>
      <c r="AA77">
        <f>Source!X218</f>
        <v>0</v>
      </c>
      <c r="AB77">
        <f>Source!Y218</f>
        <v>0</v>
      </c>
    </row>
    <row r="78" spans="1:28" x14ac:dyDescent="0.2">
      <c r="A78" s="86"/>
      <c r="B78" s="34"/>
      <c r="C78" s="35" t="s">
        <v>842</v>
      </c>
      <c r="D78" s="88"/>
      <c r="E78" s="44"/>
      <c r="F78" s="28"/>
      <c r="G78" s="45"/>
      <c r="H78" s="88"/>
      <c r="I78" s="28"/>
      <c r="J78" s="28"/>
      <c r="K78" s="28"/>
      <c r="L78" s="61"/>
    </row>
    <row r="79" spans="1:28" x14ac:dyDescent="0.2">
      <c r="A79" s="95"/>
      <c r="B79" s="96"/>
      <c r="C79" s="96"/>
      <c r="D79" s="96"/>
      <c r="E79" s="96"/>
      <c r="F79" s="96"/>
      <c r="G79" s="96"/>
      <c r="H79" s="96"/>
      <c r="I79" s="96"/>
      <c r="J79" s="96"/>
      <c r="K79" s="97"/>
      <c r="L79" s="61"/>
    </row>
    <row r="80" spans="1:28" ht="24" x14ac:dyDescent="0.2">
      <c r="A80" s="85" t="str">
        <f>Source!E219</f>
        <v>8</v>
      </c>
      <c r="B80" s="32" t="s">
        <v>843</v>
      </c>
      <c r="C80" s="33" t="str">
        <f>CONCATENATE(Source!G219, ", ",Source!DW219)</f>
        <v>Устройство основания под фундаменты: песчаного, м3</v>
      </c>
      <c r="D80" s="87">
        <f>ROUND(Source!I219,6)</f>
        <v>4000</v>
      </c>
      <c r="E80" s="29">
        <f>ROUND(Source!AB219,2)</f>
        <v>14.66</v>
      </c>
      <c r="F80" s="29">
        <f>ROUND(Source!AD219,2)</f>
        <v>8.1</v>
      </c>
      <c r="G80" s="89">
        <f>ROUND(Source!O219,0)</f>
        <v>58640</v>
      </c>
      <c r="H80" s="89">
        <f>ROUND(Source!S219,0)</f>
        <v>24760</v>
      </c>
      <c r="I80" s="30">
        <f>ROUND(Source!Q219,0)</f>
        <v>32400</v>
      </c>
      <c r="J80" s="28">
        <f>ROUND(Source!AH219,6)</f>
        <v>0.78</v>
      </c>
      <c r="K80" s="31">
        <f>ROUND(Source!U219,6)</f>
        <v>3120</v>
      </c>
      <c r="L80" s="61"/>
      <c r="T80">
        <f>Source!O219</f>
        <v>58640</v>
      </c>
      <c r="U80">
        <f>Source!P219</f>
        <v>1480</v>
      </c>
      <c r="V80">
        <f>Source!S219</f>
        <v>24760</v>
      </c>
      <c r="W80">
        <f>Source!Q219</f>
        <v>32400</v>
      </c>
      <c r="X80">
        <f>Source!R219</f>
        <v>3240</v>
      </c>
      <c r="Y80">
        <f>Source!U219</f>
        <v>3120</v>
      </c>
      <c r="Z80">
        <f>Source!V219</f>
        <v>280</v>
      </c>
      <c r="AA80">
        <f>Source!X219</f>
        <v>34160</v>
      </c>
      <c r="AB80">
        <f>Source!Y219</f>
        <v>22400</v>
      </c>
    </row>
    <row r="81" spans="1:28" x14ac:dyDescent="0.2">
      <c r="A81" s="86"/>
      <c r="B81" s="34"/>
      <c r="C81" s="35"/>
      <c r="D81" s="88"/>
      <c r="E81" s="29">
        <f>ROUND(Source!AF219,2)</f>
        <v>6.19</v>
      </c>
      <c r="F81" s="29">
        <f>ROUND(Source!AE219,2)</f>
        <v>0.81</v>
      </c>
      <c r="G81" s="90"/>
      <c r="H81" s="90"/>
      <c r="I81" s="30">
        <f>ROUND(Source!R219,0)</f>
        <v>3240</v>
      </c>
      <c r="J81" s="28">
        <f>ROUND(Source!AI219,6)</f>
        <v>7.0000000000000007E-2</v>
      </c>
      <c r="K81" s="31">
        <f>ROUND(Source!V219,6)</f>
        <v>280</v>
      </c>
      <c r="L81" s="61"/>
    </row>
    <row r="82" spans="1:28" x14ac:dyDescent="0.2">
      <c r="A82" s="54"/>
      <c r="B82" s="54"/>
      <c r="C82" s="91" t="s">
        <v>844</v>
      </c>
      <c r="D82" s="91"/>
      <c r="E82" s="91"/>
      <c r="F82" s="91"/>
      <c r="G82" s="91"/>
      <c r="H82" s="91"/>
      <c r="I82" s="91"/>
      <c r="J82" s="91"/>
      <c r="K82" s="91"/>
      <c r="L82" s="61"/>
    </row>
    <row r="83" spans="1:28" x14ac:dyDescent="0.2">
      <c r="A83" s="54"/>
      <c r="B83" s="54"/>
      <c r="C83" s="91" t="s">
        <v>845</v>
      </c>
      <c r="D83" s="91"/>
      <c r="E83" s="91"/>
      <c r="F83" s="91"/>
      <c r="G83" s="91"/>
      <c r="H83" s="91"/>
      <c r="I83" s="91"/>
      <c r="J83" s="91"/>
      <c r="K83" s="91"/>
      <c r="L83" s="61"/>
    </row>
    <row r="84" spans="1:28" x14ac:dyDescent="0.2">
      <c r="A84" s="95"/>
      <c r="B84" s="96"/>
      <c r="C84" s="96"/>
      <c r="D84" s="96"/>
      <c r="E84" s="96"/>
      <c r="F84" s="96"/>
      <c r="G84" s="96"/>
      <c r="H84" s="96"/>
      <c r="I84" s="96"/>
      <c r="J84" s="96"/>
      <c r="K84" s="97"/>
      <c r="L84" s="61"/>
    </row>
    <row r="85" spans="1:28" ht="36" x14ac:dyDescent="0.2">
      <c r="A85" s="85" t="str">
        <f>Source!E220</f>
        <v>9</v>
      </c>
      <c r="B85" s="32" t="s">
        <v>846</v>
      </c>
      <c r="C85" s="33" t="str">
        <f>CONCATENATE(Source!G220, ", ",Source!DW220)</f>
        <v>Песок природный обогащенный для строительных работ мелкий, м3</v>
      </c>
      <c r="D85" s="87">
        <f>ROUND(Source!I220,6)</f>
        <v>4400</v>
      </c>
      <c r="E85" s="29">
        <f>ROUND(Source!AC220,2)</f>
        <v>70.599999999999994</v>
      </c>
      <c r="F85" s="28"/>
      <c r="G85" s="30">
        <f>ROUND(Source!O220,0)</f>
        <v>310640</v>
      </c>
      <c r="H85" s="87"/>
      <c r="I85" s="28"/>
      <c r="J85" s="28"/>
      <c r="K85" s="28"/>
      <c r="L85" s="61"/>
      <c r="T85">
        <f>Source!O220</f>
        <v>310640</v>
      </c>
      <c r="U85">
        <f>Source!P220</f>
        <v>310640</v>
      </c>
      <c r="V85">
        <f>Source!S220</f>
        <v>0</v>
      </c>
      <c r="W85">
        <f>Source!Q220</f>
        <v>0</v>
      </c>
      <c r="X85">
        <f>Source!R220</f>
        <v>0</v>
      </c>
      <c r="Y85">
        <f>Source!U220</f>
        <v>0</v>
      </c>
      <c r="Z85">
        <f>Source!V220</f>
        <v>0</v>
      </c>
      <c r="AA85">
        <f>Source!X220</f>
        <v>0</v>
      </c>
      <c r="AB85">
        <f>Source!Y220</f>
        <v>0</v>
      </c>
    </row>
    <row r="86" spans="1:28" x14ac:dyDescent="0.2">
      <c r="A86" s="86"/>
      <c r="B86" s="34"/>
      <c r="C86" s="35" t="s">
        <v>847</v>
      </c>
      <c r="D86" s="88"/>
      <c r="E86" s="44"/>
      <c r="F86" s="28"/>
      <c r="G86" s="45"/>
      <c r="H86" s="88"/>
      <c r="I86" s="28"/>
      <c r="J86" s="28"/>
      <c r="K86" s="28"/>
      <c r="L86" s="61"/>
    </row>
    <row r="87" spans="1:28" x14ac:dyDescent="0.2">
      <c r="A87" s="95"/>
      <c r="B87" s="96"/>
      <c r="C87" s="96"/>
      <c r="D87" s="96"/>
      <c r="E87" s="96"/>
      <c r="F87" s="96"/>
      <c r="G87" s="96"/>
      <c r="H87" s="96"/>
      <c r="I87" s="96"/>
      <c r="J87" s="96"/>
      <c r="K87" s="97"/>
      <c r="L87" s="61"/>
    </row>
    <row r="88" spans="1:28" ht="24" x14ac:dyDescent="0.2">
      <c r="A88" s="85" t="str">
        <f>Source!E221</f>
        <v>10</v>
      </c>
      <c r="B88" s="32" t="s">
        <v>848</v>
      </c>
      <c r="C88" s="33" t="str">
        <f>CONCATENATE(Source!G221, ", ",Source!DW221)</f>
        <v>Устройство бетонной подготовки, 100 м3</v>
      </c>
      <c r="D88" s="87">
        <f>ROUND(Source!I221,6)</f>
        <v>1.2</v>
      </c>
      <c r="E88" s="29">
        <f>ROUND(Source!AB221,2)</f>
        <v>3528.33</v>
      </c>
      <c r="F88" s="29">
        <f>ROUND(Source!AD221,2)</f>
        <v>1566.06</v>
      </c>
      <c r="G88" s="89">
        <f>ROUND(Source!O221,0)</f>
        <v>4234</v>
      </c>
      <c r="H88" s="89">
        <f>ROUND(Source!S221,0)</f>
        <v>1264</v>
      </c>
      <c r="I88" s="30">
        <f>ROUND(Source!Q221,0)</f>
        <v>1879</v>
      </c>
      <c r="J88" s="28">
        <f>ROUND(Source!AH221,6)</f>
        <v>135</v>
      </c>
      <c r="K88" s="31">
        <f>ROUND(Source!U221,6)</f>
        <v>162</v>
      </c>
      <c r="L88" s="61"/>
      <c r="T88">
        <f>Source!O221</f>
        <v>4234</v>
      </c>
      <c r="U88">
        <f>Source!P221</f>
        <v>1091</v>
      </c>
      <c r="V88">
        <f>Source!S221</f>
        <v>1264</v>
      </c>
      <c r="W88">
        <f>Source!Q221</f>
        <v>1879</v>
      </c>
      <c r="X88">
        <f>Source!R221</f>
        <v>293</v>
      </c>
      <c r="Y88">
        <f>Source!U221</f>
        <v>162</v>
      </c>
      <c r="Z88">
        <f>Source!V221</f>
        <v>21.744</v>
      </c>
      <c r="AA88">
        <f>Source!X221</f>
        <v>1588</v>
      </c>
      <c r="AB88">
        <f>Source!Y221</f>
        <v>903</v>
      </c>
    </row>
    <row r="89" spans="1:28" x14ac:dyDescent="0.2">
      <c r="A89" s="86"/>
      <c r="B89" s="34"/>
      <c r="C89" s="35" t="s">
        <v>849</v>
      </c>
      <c r="D89" s="88"/>
      <c r="E89" s="29">
        <f>ROUND(Source!AF221,2)</f>
        <v>1053</v>
      </c>
      <c r="F89" s="29">
        <f>ROUND(Source!AE221,2)</f>
        <v>244.39</v>
      </c>
      <c r="G89" s="90"/>
      <c r="H89" s="90"/>
      <c r="I89" s="30">
        <f>ROUND(Source!R221,0)</f>
        <v>293</v>
      </c>
      <c r="J89" s="28">
        <f>ROUND(Source!AI221,6)</f>
        <v>18.12</v>
      </c>
      <c r="K89" s="31">
        <f>ROUND(Source!V221,6)</f>
        <v>21.744</v>
      </c>
      <c r="L89" s="61"/>
    </row>
    <row r="90" spans="1:28" x14ac:dyDescent="0.2">
      <c r="A90" s="54"/>
      <c r="B90" s="54"/>
      <c r="C90" s="91" t="s">
        <v>850</v>
      </c>
      <c r="D90" s="91"/>
      <c r="E90" s="91"/>
      <c r="F90" s="91"/>
      <c r="G90" s="91"/>
      <c r="H90" s="91"/>
      <c r="I90" s="91"/>
      <c r="J90" s="91"/>
      <c r="K90" s="91"/>
      <c r="L90" s="61"/>
    </row>
    <row r="91" spans="1:28" x14ac:dyDescent="0.2">
      <c r="A91" s="54"/>
      <c r="B91" s="54"/>
      <c r="C91" s="91" t="s">
        <v>851</v>
      </c>
      <c r="D91" s="91"/>
      <c r="E91" s="91"/>
      <c r="F91" s="91"/>
      <c r="G91" s="91"/>
      <c r="H91" s="91"/>
      <c r="I91" s="91"/>
      <c r="J91" s="91"/>
      <c r="K91" s="91"/>
      <c r="L91" s="61"/>
    </row>
    <row r="92" spans="1:28" x14ac:dyDescent="0.2">
      <c r="A92" s="95"/>
      <c r="B92" s="96"/>
      <c r="C92" s="96"/>
      <c r="D92" s="96"/>
      <c r="E92" s="96"/>
      <c r="F92" s="96"/>
      <c r="G92" s="96"/>
      <c r="H92" s="96"/>
      <c r="I92" s="96"/>
      <c r="J92" s="96"/>
      <c r="K92" s="97"/>
      <c r="L92" s="61"/>
    </row>
    <row r="93" spans="1:28" ht="36" x14ac:dyDescent="0.2">
      <c r="A93" s="85" t="str">
        <f>Source!E222</f>
        <v>11</v>
      </c>
      <c r="B93" s="32" t="s">
        <v>852</v>
      </c>
      <c r="C93" s="33" t="str">
        <f>CONCATENATE(Source!G222, ", ",Source!DW222)</f>
        <v>Смеси бетонные тяжелого бетона (БСТ), класс В15 (М200), м3</v>
      </c>
      <c r="D93" s="87">
        <f>ROUND(Source!I222,6)</f>
        <v>122.4</v>
      </c>
      <c r="E93" s="29">
        <f>ROUND(Source!AC222,2)</f>
        <v>592.76</v>
      </c>
      <c r="F93" s="28"/>
      <c r="G93" s="30">
        <f>ROUND(Source!O222,0)</f>
        <v>72554</v>
      </c>
      <c r="H93" s="87"/>
      <c r="I93" s="28"/>
      <c r="J93" s="28"/>
      <c r="K93" s="28"/>
      <c r="L93" s="61"/>
      <c r="T93">
        <f>Source!O222</f>
        <v>72554</v>
      </c>
      <c r="U93">
        <f>Source!P222</f>
        <v>72554</v>
      </c>
      <c r="V93">
        <f>Source!S222</f>
        <v>0</v>
      </c>
      <c r="W93">
        <f>Source!Q222</f>
        <v>0</v>
      </c>
      <c r="X93">
        <f>Source!R222</f>
        <v>0</v>
      </c>
      <c r="Y93">
        <f>Source!U222</f>
        <v>0</v>
      </c>
      <c r="Z93">
        <f>Source!V222</f>
        <v>0</v>
      </c>
      <c r="AA93">
        <f>Source!X222</f>
        <v>0</v>
      </c>
      <c r="AB93">
        <f>Source!Y222</f>
        <v>0</v>
      </c>
    </row>
    <row r="94" spans="1:28" x14ac:dyDescent="0.2">
      <c r="A94" s="86"/>
      <c r="B94" s="34"/>
      <c r="C94" s="35" t="s">
        <v>853</v>
      </c>
      <c r="D94" s="88"/>
      <c r="E94" s="44"/>
      <c r="F94" s="28"/>
      <c r="G94" s="45"/>
      <c r="H94" s="88"/>
      <c r="I94" s="28"/>
      <c r="J94" s="28"/>
      <c r="K94" s="28"/>
      <c r="L94" s="61"/>
    </row>
    <row r="95" spans="1:28" x14ac:dyDescent="0.2">
      <c r="A95" s="95"/>
      <c r="B95" s="96"/>
      <c r="C95" s="96"/>
      <c r="D95" s="96"/>
      <c r="E95" s="96"/>
      <c r="F95" s="96"/>
      <c r="G95" s="96"/>
      <c r="H95" s="96"/>
      <c r="I95" s="96"/>
      <c r="J95" s="96"/>
      <c r="K95" s="97"/>
      <c r="L95" s="61"/>
    </row>
    <row r="96" spans="1:28" ht="24" x14ac:dyDescent="0.2">
      <c r="A96" s="85" t="str">
        <f>Source!E223</f>
        <v>12</v>
      </c>
      <c r="B96" s="32" t="s">
        <v>854</v>
      </c>
      <c r="C96" s="33" t="str">
        <f>CONCATENATE(Source!G223, ", ",Source!DW223)</f>
        <v>Устройство фундаментных плит железобетонных: плоских, 100 м3</v>
      </c>
      <c r="D96" s="87">
        <f>ROUND(Source!I223,6)</f>
        <v>80</v>
      </c>
      <c r="E96" s="29">
        <f>ROUND(Source!AB223,2)</f>
        <v>4533.87</v>
      </c>
      <c r="F96" s="29">
        <f>ROUND(Source!AD223,2)</f>
        <v>2518.58</v>
      </c>
      <c r="G96" s="89">
        <f>ROUND(Source!O223,0)</f>
        <v>362710</v>
      </c>
      <c r="H96" s="89">
        <f>ROUND(Source!S223,0)</f>
        <v>122150</v>
      </c>
      <c r="I96" s="30">
        <f>ROUND(Source!Q223,0)</f>
        <v>201486</v>
      </c>
      <c r="J96" s="28">
        <f>ROUND(Source!AH223,6)</f>
        <v>179</v>
      </c>
      <c r="K96" s="31">
        <f>ROUND(Source!U223,6)</f>
        <v>14320</v>
      </c>
      <c r="L96" s="61"/>
      <c r="T96">
        <f>Source!O223</f>
        <v>362710</v>
      </c>
      <c r="U96">
        <f>Source!P223</f>
        <v>39074</v>
      </c>
      <c r="V96">
        <f>Source!S223</f>
        <v>122150</v>
      </c>
      <c r="W96">
        <f>Source!Q223</f>
        <v>201486</v>
      </c>
      <c r="X96">
        <f>Source!R223</f>
        <v>30571</v>
      </c>
      <c r="Y96">
        <f>Source!U223</f>
        <v>14320</v>
      </c>
      <c r="Z96">
        <f>Source!V223</f>
        <v>2284.7999999999997</v>
      </c>
      <c r="AA96">
        <f>Source!X223</f>
        <v>186320</v>
      </c>
      <c r="AB96">
        <f>Source!Y223</f>
        <v>122177</v>
      </c>
    </row>
    <row r="97" spans="1:32" x14ac:dyDescent="0.2">
      <c r="A97" s="86"/>
      <c r="B97" s="34"/>
      <c r="C97" s="35" t="s">
        <v>855</v>
      </c>
      <c r="D97" s="88"/>
      <c r="E97" s="29">
        <f>ROUND(Source!AF223,2)</f>
        <v>1526.87</v>
      </c>
      <c r="F97" s="29">
        <f>ROUND(Source!AE223,2)</f>
        <v>382.14</v>
      </c>
      <c r="G97" s="90"/>
      <c r="H97" s="90"/>
      <c r="I97" s="30">
        <f>ROUND(Source!R223,0)</f>
        <v>30571</v>
      </c>
      <c r="J97" s="28">
        <f>ROUND(Source!AI223,6)</f>
        <v>28.56</v>
      </c>
      <c r="K97" s="31">
        <f>ROUND(Source!V223,6)</f>
        <v>2284.8000000000002</v>
      </c>
      <c r="L97" s="61"/>
    </row>
    <row r="98" spans="1:32" x14ac:dyDescent="0.2">
      <c r="A98" s="54"/>
      <c r="B98" s="54"/>
      <c r="C98" s="91" t="s">
        <v>856</v>
      </c>
      <c r="D98" s="91"/>
      <c r="E98" s="91"/>
      <c r="F98" s="91"/>
      <c r="G98" s="91"/>
      <c r="H98" s="91"/>
      <c r="I98" s="91"/>
      <c r="J98" s="91"/>
      <c r="K98" s="91"/>
      <c r="L98" s="61"/>
    </row>
    <row r="99" spans="1:32" x14ac:dyDescent="0.2">
      <c r="A99" s="54"/>
      <c r="B99" s="54"/>
      <c r="C99" s="91" t="s">
        <v>857</v>
      </c>
      <c r="D99" s="91"/>
      <c r="E99" s="91"/>
      <c r="F99" s="91"/>
      <c r="G99" s="91"/>
      <c r="H99" s="91"/>
      <c r="I99" s="91"/>
      <c r="J99" s="91"/>
      <c r="K99" s="91"/>
      <c r="L99" s="61"/>
    </row>
    <row r="100" spans="1:32" x14ac:dyDescent="0.2">
      <c r="A100" s="95"/>
      <c r="B100" s="96"/>
      <c r="C100" s="96"/>
      <c r="D100" s="96"/>
      <c r="E100" s="96"/>
      <c r="F100" s="96"/>
      <c r="G100" s="96"/>
      <c r="H100" s="96"/>
      <c r="I100" s="96"/>
      <c r="J100" s="96"/>
      <c r="K100" s="97"/>
      <c r="L100" s="61"/>
    </row>
    <row r="101" spans="1:32" ht="36" x14ac:dyDescent="0.2">
      <c r="A101" s="85" t="str">
        <f>Source!E224</f>
        <v>13</v>
      </c>
      <c r="B101" s="32" t="s">
        <v>858</v>
      </c>
      <c r="C101" s="33" t="str">
        <f>CONCATENATE(Source!G224, ", ",Source!DW224)</f>
        <v>Смеси бетонные тяжелого бетона (БСТ), класс В25 (М350) W6, м3</v>
      </c>
      <c r="D101" s="87">
        <f>ROUND(Source!I224,6)</f>
        <v>8120</v>
      </c>
      <c r="E101" s="29">
        <f>ROUND(Source!AC224,2)</f>
        <v>740.2</v>
      </c>
      <c r="F101" s="28"/>
      <c r="G101" s="30">
        <f>ROUND(Source!O224,0)</f>
        <v>6010424</v>
      </c>
      <c r="H101" s="87"/>
      <c r="I101" s="28"/>
      <c r="J101" s="28"/>
      <c r="K101" s="28"/>
      <c r="L101" s="61"/>
      <c r="T101">
        <f>Source!O224</f>
        <v>6010424</v>
      </c>
      <c r="U101">
        <f>Source!P224</f>
        <v>6010424</v>
      </c>
      <c r="V101">
        <f>Source!S224</f>
        <v>0</v>
      </c>
      <c r="W101">
        <f>Source!Q224</f>
        <v>0</v>
      </c>
      <c r="X101">
        <f>Source!R224</f>
        <v>0</v>
      </c>
      <c r="Y101">
        <f>Source!U224</f>
        <v>0</v>
      </c>
      <c r="Z101">
        <f>Source!V224</f>
        <v>0</v>
      </c>
      <c r="AA101">
        <f>Source!X224</f>
        <v>0</v>
      </c>
      <c r="AB101">
        <f>Source!Y224</f>
        <v>0</v>
      </c>
    </row>
    <row r="102" spans="1:32" ht="48" x14ac:dyDescent="0.2">
      <c r="A102" s="86"/>
      <c r="B102" s="36" t="s">
        <v>370</v>
      </c>
      <c r="C102" s="35" t="s">
        <v>859</v>
      </c>
      <c r="D102" s="88"/>
      <c r="E102" s="44"/>
      <c r="F102" s="28"/>
      <c r="G102" s="45"/>
      <c r="H102" s="88"/>
      <c r="I102" s="28"/>
      <c r="J102" s="28"/>
      <c r="K102" s="28"/>
      <c r="L102" s="61"/>
    </row>
    <row r="103" spans="1:32" x14ac:dyDescent="0.2">
      <c r="A103" s="54"/>
      <c r="B103" s="54"/>
      <c r="C103" s="94" t="s">
        <v>860</v>
      </c>
      <c r="D103" s="91"/>
      <c r="E103" s="91"/>
      <c r="F103" s="91"/>
      <c r="G103" s="91"/>
      <c r="H103" s="91"/>
      <c r="I103" s="91"/>
      <c r="J103" s="91"/>
      <c r="K103" s="91"/>
      <c r="L103" s="61"/>
    </row>
    <row r="104" spans="1:32" ht="24" x14ac:dyDescent="0.2">
      <c r="A104" s="54"/>
      <c r="B104" s="54"/>
      <c r="C104" s="91" t="str">
        <f>Source!CN224</f>
        <v>Поправка: ФССЦ, Прил.15, т.2, п.2  Наименование: По морозостойкости - за каждые 50 циклов попеременного замораживания и оттаивания (за неполные 50 циклов пересчет производится): Мрз выше 200 (в ф-ле 1+0,02*1, "0,02" - это 2% надбавки, "*1" - это 1м3 бетона)</v>
      </c>
      <c r="D104" s="91"/>
      <c r="E104" s="91"/>
      <c r="F104" s="91"/>
      <c r="G104" s="91"/>
      <c r="H104" s="91"/>
      <c r="I104" s="91"/>
      <c r="J104" s="91"/>
      <c r="K104" s="91"/>
      <c r="L104" s="61"/>
      <c r="AF104" s="33" t="str">
        <f>Source!CN224</f>
        <v>Поправка: ФССЦ, Прил.15, т.2, п.2  Наименование: По морозостойкости - за каждые 50 циклов попеременного замораживания и оттаивания (за неполные 50 циклов пересчет производится): Мрз выше 200 (в ф-ле 1+0,02*1, "0,02" - это 2% надбавки, "*1" - это 1м3 бетона)</v>
      </c>
    </row>
    <row r="105" spans="1:32" x14ac:dyDescent="0.2">
      <c r="A105" s="95"/>
      <c r="B105" s="96"/>
      <c r="C105" s="96"/>
      <c r="D105" s="96"/>
      <c r="E105" s="96"/>
      <c r="F105" s="96"/>
      <c r="G105" s="96"/>
      <c r="H105" s="96"/>
      <c r="I105" s="96"/>
      <c r="J105" s="96"/>
      <c r="K105" s="97"/>
      <c r="L105" s="61"/>
    </row>
    <row r="106" spans="1:32" ht="36" x14ac:dyDescent="0.2">
      <c r="A106" s="85" t="str">
        <f>Source!E225</f>
        <v>14</v>
      </c>
      <c r="B106" s="32" t="s">
        <v>861</v>
      </c>
      <c r="C106" s="33" t="str">
        <f>CONCATENATE(Source!G225, ", ",Source!DW225)</f>
        <v>Сталь арматурная, горячекатаная, периодического профиля, класс А-III, диаметр 8 мм, т</v>
      </c>
      <c r="D106" s="87">
        <f>ROUND(Source!I225,6)</f>
        <v>72.8</v>
      </c>
      <c r="E106" s="29">
        <f>ROUND(Source!AC225,2)</f>
        <v>8102.64</v>
      </c>
      <c r="F106" s="28"/>
      <c r="G106" s="30">
        <f>ROUND(Source!O225,0)</f>
        <v>589872</v>
      </c>
      <c r="H106" s="87"/>
      <c r="I106" s="28"/>
      <c r="J106" s="28"/>
      <c r="K106" s="28"/>
      <c r="L106" s="61"/>
      <c r="T106">
        <f>Source!O225</f>
        <v>589872</v>
      </c>
      <c r="U106">
        <f>Source!P225</f>
        <v>589872</v>
      </c>
      <c r="V106">
        <f>Source!S225</f>
        <v>0</v>
      </c>
      <c r="W106">
        <f>Source!Q225</f>
        <v>0</v>
      </c>
      <c r="X106">
        <f>Source!R225</f>
        <v>0</v>
      </c>
      <c r="Y106">
        <f>Source!U225</f>
        <v>0</v>
      </c>
      <c r="Z106">
        <f>Source!V225</f>
        <v>0</v>
      </c>
      <c r="AA106">
        <f>Source!X225</f>
        <v>0</v>
      </c>
      <c r="AB106">
        <f>Source!Y225</f>
        <v>0</v>
      </c>
    </row>
    <row r="107" spans="1:32" x14ac:dyDescent="0.2">
      <c r="A107" s="86"/>
      <c r="B107" s="34"/>
      <c r="C107" s="35"/>
      <c r="D107" s="88"/>
      <c r="E107" s="44"/>
      <c r="F107" s="28"/>
      <c r="G107" s="45"/>
      <c r="H107" s="88"/>
      <c r="I107" s="28"/>
      <c r="J107" s="28"/>
      <c r="K107" s="28"/>
      <c r="L107" s="61"/>
    </row>
    <row r="108" spans="1:32" x14ac:dyDescent="0.2">
      <c r="A108" s="95"/>
      <c r="B108" s="96"/>
      <c r="C108" s="96"/>
      <c r="D108" s="96"/>
      <c r="E108" s="96"/>
      <c r="F108" s="96"/>
      <c r="G108" s="96"/>
      <c r="H108" s="96"/>
      <c r="I108" s="96"/>
      <c r="J108" s="96"/>
      <c r="K108" s="97"/>
      <c r="L108" s="61"/>
    </row>
    <row r="109" spans="1:32" ht="36" x14ac:dyDescent="0.2">
      <c r="A109" s="85" t="str">
        <f>Source!E226</f>
        <v>15</v>
      </c>
      <c r="B109" s="32" t="s">
        <v>862</v>
      </c>
      <c r="C109" s="33" t="str">
        <f>CONCATENATE(Source!G226, ", ",Source!DW226)</f>
        <v>Сталь арматурная, горячекатаная, периодического профиля, класс А-III, диаметр 16-18 мм, т</v>
      </c>
      <c r="D109" s="87">
        <f>ROUND(Source!I226,6)</f>
        <v>622.6</v>
      </c>
      <c r="E109" s="29">
        <f>ROUND(Source!AC226,2)</f>
        <v>7956.21</v>
      </c>
      <c r="F109" s="28"/>
      <c r="G109" s="30">
        <f>ROUND(Source!O226,0)</f>
        <v>4953536</v>
      </c>
      <c r="H109" s="87"/>
      <c r="I109" s="28"/>
      <c r="J109" s="28"/>
      <c r="K109" s="28"/>
      <c r="L109" s="61"/>
      <c r="T109">
        <f>Source!O226</f>
        <v>4953536</v>
      </c>
      <c r="U109">
        <f>Source!P226</f>
        <v>4953536</v>
      </c>
      <c r="V109">
        <f>Source!S226</f>
        <v>0</v>
      </c>
      <c r="W109">
        <f>Source!Q226</f>
        <v>0</v>
      </c>
      <c r="X109">
        <f>Source!R226</f>
        <v>0</v>
      </c>
      <c r="Y109">
        <f>Source!U226</f>
        <v>0</v>
      </c>
      <c r="Z109">
        <f>Source!V226</f>
        <v>0</v>
      </c>
      <c r="AA109">
        <f>Source!X226</f>
        <v>0</v>
      </c>
      <c r="AB109">
        <f>Source!Y226</f>
        <v>0</v>
      </c>
    </row>
    <row r="110" spans="1:32" x14ac:dyDescent="0.2">
      <c r="A110" s="86"/>
      <c r="B110" s="34"/>
      <c r="C110" s="35"/>
      <c r="D110" s="88"/>
      <c r="E110" s="44"/>
      <c r="F110" s="28"/>
      <c r="G110" s="45"/>
      <c r="H110" s="88"/>
      <c r="I110" s="28"/>
      <c r="J110" s="28"/>
      <c r="K110" s="28"/>
      <c r="L110" s="61"/>
    </row>
    <row r="111" spans="1:32" x14ac:dyDescent="0.2">
      <c r="A111" s="95"/>
      <c r="B111" s="96"/>
      <c r="C111" s="96"/>
      <c r="D111" s="96"/>
      <c r="E111" s="96"/>
      <c r="F111" s="96"/>
      <c r="G111" s="96"/>
      <c r="H111" s="96"/>
      <c r="I111" s="96"/>
      <c r="J111" s="96"/>
      <c r="K111" s="97"/>
      <c r="L111" s="61"/>
    </row>
    <row r="112" spans="1:32" ht="36" x14ac:dyDescent="0.2">
      <c r="A112" s="85" t="str">
        <f>Source!E227</f>
        <v>16</v>
      </c>
      <c r="B112" s="32" t="s">
        <v>863</v>
      </c>
      <c r="C112" s="33" t="str">
        <f>CONCATENATE(Source!G227, ", ",Source!DW227)</f>
        <v>Проволока вязальная, кг</v>
      </c>
      <c r="D112" s="87">
        <f>ROUND(Source!I227,6)</f>
        <v>2320</v>
      </c>
      <c r="E112" s="29">
        <f>ROUND(Source!AC227,2)</f>
        <v>9.5</v>
      </c>
      <c r="F112" s="28"/>
      <c r="G112" s="30">
        <f>ROUND(Source!O227,0)</f>
        <v>22040</v>
      </c>
      <c r="H112" s="87"/>
      <c r="I112" s="28"/>
      <c r="J112" s="28"/>
      <c r="K112" s="28"/>
      <c r="L112" s="61"/>
      <c r="T112">
        <f>Source!O227</f>
        <v>22040</v>
      </c>
      <c r="U112">
        <f>Source!P227</f>
        <v>22040</v>
      </c>
      <c r="V112">
        <f>Source!S227</f>
        <v>0</v>
      </c>
      <c r="W112">
        <f>Source!Q227</f>
        <v>0</v>
      </c>
      <c r="X112">
        <f>Source!R227</f>
        <v>0</v>
      </c>
      <c r="Y112">
        <f>Source!U227</f>
        <v>0</v>
      </c>
      <c r="Z112">
        <f>Source!V227</f>
        <v>0</v>
      </c>
      <c r="AA112">
        <f>Source!X227</f>
        <v>0</v>
      </c>
      <c r="AB112">
        <f>Source!Y227</f>
        <v>0</v>
      </c>
    </row>
    <row r="113" spans="1:28" x14ac:dyDescent="0.2">
      <c r="A113" s="86"/>
      <c r="B113" s="34"/>
      <c r="C113" s="35"/>
      <c r="D113" s="88"/>
      <c r="E113" s="44"/>
      <c r="F113" s="28"/>
      <c r="G113" s="45"/>
      <c r="H113" s="88"/>
      <c r="I113" s="28"/>
      <c r="J113" s="28"/>
      <c r="K113" s="28"/>
      <c r="L113" s="61"/>
    </row>
    <row r="114" spans="1:28" x14ac:dyDescent="0.2">
      <c r="A114" s="95"/>
      <c r="B114" s="96"/>
      <c r="C114" s="96"/>
      <c r="D114" s="96"/>
      <c r="E114" s="96"/>
      <c r="F114" s="96"/>
      <c r="G114" s="96"/>
      <c r="H114" s="96"/>
      <c r="I114" s="96"/>
      <c r="J114" s="96"/>
      <c r="K114" s="97"/>
      <c r="L114" s="61"/>
    </row>
    <row r="115" spans="1:28" ht="24" x14ac:dyDescent="0.2">
      <c r="A115" s="85" t="str">
        <f>Source!E228</f>
        <v>17</v>
      </c>
      <c r="B115" s="32" t="s">
        <v>864</v>
      </c>
      <c r="C115" s="33" t="str">
        <f>CONCATENATE(Source!G228, ", ",Source!DW228)</f>
        <v>Установка закладных деталей весом: до 4 кг, т</v>
      </c>
      <c r="D115" s="87">
        <f>ROUND(Source!I228,6)</f>
        <v>0.38469999999999999</v>
      </c>
      <c r="E115" s="29">
        <f>ROUND(Source!AB228,2)</f>
        <v>1824.5</v>
      </c>
      <c r="F115" s="29">
        <f>ROUND(Source!AD228,2)</f>
        <v>28.64</v>
      </c>
      <c r="G115" s="89">
        <f>ROUND(Source!O228,0)</f>
        <v>702</v>
      </c>
      <c r="H115" s="89">
        <f>ROUND(Source!S228,0)</f>
        <v>691</v>
      </c>
      <c r="I115" s="30">
        <f>ROUND(Source!Q228,0)</f>
        <v>11</v>
      </c>
      <c r="J115" s="28">
        <f>ROUND(Source!AH228,6)</f>
        <v>198</v>
      </c>
      <c r="K115" s="31">
        <f>ROUND(Source!U228,6)</f>
        <v>76.170599999999993</v>
      </c>
      <c r="L115" s="61"/>
      <c r="T115">
        <f>Source!O228</f>
        <v>702</v>
      </c>
      <c r="U115">
        <f>Source!P228</f>
        <v>0</v>
      </c>
      <c r="V115">
        <f>Source!S228</f>
        <v>691</v>
      </c>
      <c r="W115">
        <f>Source!Q228</f>
        <v>11</v>
      </c>
      <c r="X115">
        <f>Source!R228</f>
        <v>2</v>
      </c>
      <c r="Y115">
        <f>Source!U228</f>
        <v>76.170599999999993</v>
      </c>
      <c r="Z115">
        <f>Source!V228</f>
        <v>0.12695100000000001</v>
      </c>
      <c r="AA115">
        <f>Source!X228</f>
        <v>707</v>
      </c>
      <c r="AB115">
        <f>Source!Y228</f>
        <v>402</v>
      </c>
    </row>
    <row r="116" spans="1:28" x14ac:dyDescent="0.2">
      <c r="A116" s="86"/>
      <c r="B116" s="34"/>
      <c r="C116" s="35"/>
      <c r="D116" s="88"/>
      <c r="E116" s="29">
        <f>ROUND(Source!AF228,2)</f>
        <v>1795.86</v>
      </c>
      <c r="F116" s="29">
        <f>ROUND(Source!AE228,2)</f>
        <v>4.09</v>
      </c>
      <c r="G116" s="90"/>
      <c r="H116" s="90"/>
      <c r="I116" s="30">
        <f>ROUND(Source!R228,0)</f>
        <v>2</v>
      </c>
      <c r="J116" s="28">
        <f>ROUND(Source!AI228,6)</f>
        <v>0.33</v>
      </c>
      <c r="K116" s="31">
        <f>ROUND(Source!V228,6)</f>
        <v>0.12695100000000001</v>
      </c>
      <c r="L116" s="61"/>
    </row>
    <row r="117" spans="1:28" x14ac:dyDescent="0.2">
      <c r="A117" s="54"/>
      <c r="B117" s="54"/>
      <c r="C117" s="91" t="s">
        <v>865</v>
      </c>
      <c r="D117" s="91"/>
      <c r="E117" s="91"/>
      <c r="F117" s="91"/>
      <c r="G117" s="91"/>
      <c r="H117" s="91"/>
      <c r="I117" s="91"/>
      <c r="J117" s="91"/>
      <c r="K117" s="91"/>
      <c r="L117" s="61"/>
    </row>
    <row r="118" spans="1:28" x14ac:dyDescent="0.2">
      <c r="A118" s="54"/>
      <c r="B118" s="54"/>
      <c r="C118" s="91" t="s">
        <v>866</v>
      </c>
      <c r="D118" s="91"/>
      <c r="E118" s="91"/>
      <c r="F118" s="91"/>
      <c r="G118" s="91"/>
      <c r="H118" s="91"/>
      <c r="I118" s="91"/>
      <c r="J118" s="91"/>
      <c r="K118" s="91"/>
      <c r="L118" s="61"/>
    </row>
    <row r="119" spans="1:28" x14ac:dyDescent="0.2">
      <c r="A119" s="95"/>
      <c r="B119" s="96"/>
      <c r="C119" s="96"/>
      <c r="D119" s="96"/>
      <c r="E119" s="96"/>
      <c r="F119" s="96"/>
      <c r="G119" s="96"/>
      <c r="H119" s="96"/>
      <c r="I119" s="96"/>
      <c r="J119" s="96"/>
      <c r="K119" s="97"/>
      <c r="L119" s="61"/>
    </row>
    <row r="120" spans="1:28" ht="72" x14ac:dyDescent="0.2">
      <c r="A120" s="85" t="str">
        <f>Source!E229</f>
        <v>18</v>
      </c>
      <c r="B120" s="32" t="s">
        <v>867</v>
      </c>
      <c r="C120" s="33" t="str">
        <f>CONCATENATE(Source!G229, ", ",Source!DW229)</f>
        <v>Детали закладные и накладные, изготовленные с применением сварки, гнутья, сверления (пробивки) отверстий (при наличии одной из этих операций или всего перечня в любых сочетаниях), поставляемые отдельно, т</v>
      </c>
      <c r="D120" s="87">
        <f>ROUND(Source!I229,6)</f>
        <v>0.38469999999999999</v>
      </c>
      <c r="E120" s="29">
        <f>ROUND(Source!AC229,2)</f>
        <v>6800</v>
      </c>
      <c r="F120" s="28"/>
      <c r="G120" s="30">
        <f>ROUND(Source!O229,0)</f>
        <v>2616</v>
      </c>
      <c r="H120" s="87"/>
      <c r="I120" s="28"/>
      <c r="J120" s="28"/>
      <c r="K120" s="28"/>
      <c r="L120" s="61"/>
      <c r="T120">
        <f>Source!O229</f>
        <v>2616</v>
      </c>
      <c r="U120">
        <f>Source!P229</f>
        <v>2616</v>
      </c>
      <c r="V120">
        <f>Source!S229</f>
        <v>0</v>
      </c>
      <c r="W120">
        <f>Source!Q229</f>
        <v>0</v>
      </c>
      <c r="X120">
        <f>Source!R229</f>
        <v>0</v>
      </c>
      <c r="Y120">
        <f>Source!U229</f>
        <v>0</v>
      </c>
      <c r="Z120">
        <f>Source!V229</f>
        <v>0</v>
      </c>
      <c r="AA120">
        <f>Source!X229</f>
        <v>0</v>
      </c>
      <c r="AB120">
        <f>Source!Y229</f>
        <v>0</v>
      </c>
    </row>
    <row r="121" spans="1:28" x14ac:dyDescent="0.2">
      <c r="A121" s="86"/>
      <c r="B121" s="34"/>
      <c r="C121" s="35"/>
      <c r="D121" s="88"/>
      <c r="E121" s="44"/>
      <c r="F121" s="28"/>
      <c r="G121" s="45"/>
      <c r="H121" s="88"/>
      <c r="I121" s="28"/>
      <c r="J121" s="28"/>
      <c r="K121" s="28"/>
      <c r="L121" s="61"/>
    </row>
    <row r="122" spans="1:28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7"/>
      <c r="L122" s="61"/>
    </row>
    <row r="123" spans="1:28" ht="24" x14ac:dyDescent="0.2">
      <c r="A123" s="85" t="str">
        <f>Source!E230</f>
        <v>19</v>
      </c>
      <c r="B123" s="32" t="s">
        <v>868</v>
      </c>
      <c r="C123" s="33" t="str">
        <f>CONCATENATE(Source!G230, ", ",Source!DW230)</f>
        <v>Установка закладных деталей весом до 20 кг, т</v>
      </c>
      <c r="D123" s="87">
        <f>ROUND(Source!I230,6)</f>
        <v>4081</v>
      </c>
      <c r="E123" s="29">
        <f>ROUND(Source!AB230,2)</f>
        <v>554.70000000000005</v>
      </c>
      <c r="F123" s="29">
        <f>ROUND(Source!AD230,2)</f>
        <v>28.64</v>
      </c>
      <c r="G123" s="89">
        <f>ROUND(Source!O230,0)</f>
        <v>2263731</v>
      </c>
      <c r="H123" s="89">
        <f>ROUND(Source!S230,0)</f>
        <v>2146851</v>
      </c>
      <c r="I123" s="30">
        <f>ROUND(Source!Q230,0)</f>
        <v>116880</v>
      </c>
      <c r="J123" s="28">
        <f>ROUND(Source!AH230,6)</f>
        <v>58</v>
      </c>
      <c r="K123" s="31">
        <f>ROUND(Source!U230,6)</f>
        <v>236698</v>
      </c>
      <c r="L123" s="61"/>
      <c r="T123">
        <f>Source!O230</f>
        <v>2263731</v>
      </c>
      <c r="U123">
        <f>Source!P230</f>
        <v>0</v>
      </c>
      <c r="V123">
        <f>Source!S230</f>
        <v>2146851</v>
      </c>
      <c r="W123">
        <f>Source!Q230</f>
        <v>116880</v>
      </c>
      <c r="X123">
        <f>Source!R230</f>
        <v>16691</v>
      </c>
      <c r="Y123">
        <f>Source!U230</f>
        <v>236698</v>
      </c>
      <c r="Z123">
        <f>Source!V230</f>
        <v>1346.73</v>
      </c>
      <c r="AA123">
        <f>Source!X230</f>
        <v>2314990</v>
      </c>
      <c r="AB123">
        <f>Source!Y230</f>
        <v>1254854</v>
      </c>
    </row>
    <row r="124" spans="1:28" x14ac:dyDescent="0.2">
      <c r="A124" s="86"/>
      <c r="B124" s="34"/>
      <c r="C124" s="35"/>
      <c r="D124" s="88"/>
      <c r="E124" s="29">
        <f>ROUND(Source!AF230,2)</f>
        <v>526.05999999999995</v>
      </c>
      <c r="F124" s="29">
        <f>ROUND(Source!AE230,2)</f>
        <v>4.09</v>
      </c>
      <c r="G124" s="90"/>
      <c r="H124" s="90"/>
      <c r="I124" s="30">
        <f>ROUND(Source!R230,0)</f>
        <v>16691</v>
      </c>
      <c r="J124" s="28">
        <f>ROUND(Source!AI230,6)</f>
        <v>0.33</v>
      </c>
      <c r="K124" s="31">
        <f>ROUND(Source!V230,6)</f>
        <v>1346.73</v>
      </c>
      <c r="L124" s="61"/>
    </row>
    <row r="125" spans="1:28" x14ac:dyDescent="0.2">
      <c r="A125" s="54"/>
      <c r="B125" s="54"/>
      <c r="C125" s="91" t="s">
        <v>869</v>
      </c>
      <c r="D125" s="91"/>
      <c r="E125" s="91"/>
      <c r="F125" s="91"/>
      <c r="G125" s="91"/>
      <c r="H125" s="91"/>
      <c r="I125" s="91"/>
      <c r="J125" s="91"/>
      <c r="K125" s="91"/>
      <c r="L125" s="61"/>
    </row>
    <row r="126" spans="1:28" x14ac:dyDescent="0.2">
      <c r="A126" s="54"/>
      <c r="B126" s="54"/>
      <c r="C126" s="91" t="s">
        <v>870</v>
      </c>
      <c r="D126" s="91"/>
      <c r="E126" s="91"/>
      <c r="F126" s="91"/>
      <c r="G126" s="91"/>
      <c r="H126" s="91"/>
      <c r="I126" s="91"/>
      <c r="J126" s="91"/>
      <c r="K126" s="91"/>
      <c r="L126" s="61"/>
    </row>
    <row r="127" spans="1:28" x14ac:dyDescent="0.2">
      <c r="A127" s="95"/>
      <c r="B127" s="96"/>
      <c r="C127" s="96"/>
      <c r="D127" s="96"/>
      <c r="E127" s="96"/>
      <c r="F127" s="96"/>
      <c r="G127" s="96"/>
      <c r="H127" s="96"/>
      <c r="I127" s="96"/>
      <c r="J127" s="96"/>
      <c r="K127" s="97"/>
      <c r="L127" s="61"/>
    </row>
    <row r="128" spans="1:28" ht="24" x14ac:dyDescent="0.2">
      <c r="A128" s="85" t="str">
        <f>Source!E231</f>
        <v>20</v>
      </c>
      <c r="B128" s="32" t="s">
        <v>871</v>
      </c>
      <c r="C128" s="33" t="str">
        <f>CONCATENATE(Source!G231, ", ",Source!DW231)</f>
        <v>Установка закладных деталей весом более 20 кг, т</v>
      </c>
      <c r="D128" s="87">
        <f>ROUND(Source!I231,6)</f>
        <v>0.22900000000000001</v>
      </c>
      <c r="E128" s="29">
        <f>ROUND(Source!AB231,2)</f>
        <v>210.04</v>
      </c>
      <c r="F128" s="29">
        <f>ROUND(Source!AD231,2)</f>
        <v>28.64</v>
      </c>
      <c r="G128" s="89">
        <f>ROUND(Source!O231,0)</f>
        <v>49</v>
      </c>
      <c r="H128" s="89">
        <f>ROUND(Source!S231,0)</f>
        <v>42</v>
      </c>
      <c r="I128" s="30">
        <f>ROUND(Source!Q231,0)</f>
        <v>7</v>
      </c>
      <c r="J128" s="28">
        <f>ROUND(Source!AH231,6)</f>
        <v>20</v>
      </c>
      <c r="K128" s="31">
        <f>ROUND(Source!U231,6)</f>
        <v>4.58</v>
      </c>
      <c r="L128" s="61"/>
      <c r="T128">
        <f>Source!O231</f>
        <v>49</v>
      </c>
      <c r="U128">
        <f>Source!P231</f>
        <v>0</v>
      </c>
      <c r="V128">
        <f>Source!S231</f>
        <v>42</v>
      </c>
      <c r="W128">
        <f>Source!Q231</f>
        <v>7</v>
      </c>
      <c r="X128">
        <f>Source!R231</f>
        <v>1</v>
      </c>
      <c r="Y128">
        <f>Source!U231</f>
        <v>4.58</v>
      </c>
      <c r="Z128">
        <f>Source!V231</f>
        <v>7.5570000000000012E-2</v>
      </c>
      <c r="AA128">
        <f>Source!X231</f>
        <v>44</v>
      </c>
      <c r="AB128">
        <f>Source!Y231</f>
        <v>25</v>
      </c>
    </row>
    <row r="129" spans="1:28" x14ac:dyDescent="0.2">
      <c r="A129" s="86"/>
      <c r="B129" s="34"/>
      <c r="C129" s="35"/>
      <c r="D129" s="88"/>
      <c r="E129" s="29">
        <f>ROUND(Source!AF231,2)</f>
        <v>181.4</v>
      </c>
      <c r="F129" s="29">
        <f>ROUND(Source!AE231,2)</f>
        <v>4.09</v>
      </c>
      <c r="G129" s="90"/>
      <c r="H129" s="90"/>
      <c r="I129" s="30">
        <f>ROUND(Source!R231,0)</f>
        <v>1</v>
      </c>
      <c r="J129" s="28">
        <f>ROUND(Source!AI231,6)</f>
        <v>0.33</v>
      </c>
      <c r="K129" s="31">
        <f>ROUND(Source!V231,6)</f>
        <v>7.5569999999999998E-2</v>
      </c>
      <c r="L129" s="61"/>
    </row>
    <row r="130" spans="1:28" x14ac:dyDescent="0.2">
      <c r="A130" s="54"/>
      <c r="B130" s="54"/>
      <c r="C130" s="91" t="s">
        <v>872</v>
      </c>
      <c r="D130" s="91"/>
      <c r="E130" s="91"/>
      <c r="F130" s="91"/>
      <c r="G130" s="91"/>
      <c r="H130" s="91"/>
      <c r="I130" s="91"/>
      <c r="J130" s="91"/>
      <c r="K130" s="91"/>
      <c r="L130" s="61"/>
    </row>
    <row r="131" spans="1:28" x14ac:dyDescent="0.2">
      <c r="A131" s="54"/>
      <c r="B131" s="54"/>
      <c r="C131" s="91" t="s">
        <v>873</v>
      </c>
      <c r="D131" s="91"/>
      <c r="E131" s="91"/>
      <c r="F131" s="91"/>
      <c r="G131" s="91"/>
      <c r="H131" s="91"/>
      <c r="I131" s="91"/>
      <c r="J131" s="91"/>
      <c r="K131" s="91"/>
      <c r="L131" s="61"/>
    </row>
    <row r="132" spans="1:28" x14ac:dyDescent="0.2">
      <c r="A132" s="95"/>
      <c r="B132" s="96"/>
      <c r="C132" s="96"/>
      <c r="D132" s="96"/>
      <c r="E132" s="96"/>
      <c r="F132" s="96"/>
      <c r="G132" s="96"/>
      <c r="H132" s="96"/>
      <c r="I132" s="96"/>
      <c r="J132" s="96"/>
      <c r="K132" s="97"/>
      <c r="L132" s="61"/>
    </row>
    <row r="133" spans="1:28" ht="72" x14ac:dyDescent="0.2">
      <c r="A133" s="85" t="str">
        <f>Source!E232</f>
        <v>21</v>
      </c>
      <c r="B133" s="32" t="s">
        <v>867</v>
      </c>
      <c r="C133" s="33" t="str">
        <f>CONCATENATE(Source!G232, ", ",Source!DW232)</f>
        <v>Детали закладные и накладные, изготовленные с применением сварки, гнутья, сверления (пробивки) отверстий (при наличии одной из этих операций или всего перечня в любых сочетаниях), поставляемые отдельно, т</v>
      </c>
      <c r="D133" s="87">
        <f>ROUND(Source!I232,6)</f>
        <v>0.22900000000000001</v>
      </c>
      <c r="E133" s="29">
        <f>ROUND(Source!AC232,2)</f>
        <v>6800</v>
      </c>
      <c r="F133" s="28"/>
      <c r="G133" s="30">
        <f>ROUND(Source!O232,0)</f>
        <v>1557</v>
      </c>
      <c r="H133" s="87"/>
      <c r="I133" s="28"/>
      <c r="J133" s="28"/>
      <c r="K133" s="28"/>
      <c r="L133" s="61"/>
      <c r="T133">
        <f>Source!O232</f>
        <v>1557</v>
      </c>
      <c r="U133">
        <f>Source!P232</f>
        <v>1557</v>
      </c>
      <c r="V133">
        <f>Source!S232</f>
        <v>0</v>
      </c>
      <c r="W133">
        <f>Source!Q232</f>
        <v>0</v>
      </c>
      <c r="X133">
        <f>Source!R232</f>
        <v>0</v>
      </c>
      <c r="Y133">
        <f>Source!U232</f>
        <v>0</v>
      </c>
      <c r="Z133">
        <f>Source!V232</f>
        <v>0</v>
      </c>
      <c r="AA133">
        <f>Source!X232</f>
        <v>0</v>
      </c>
      <c r="AB133">
        <f>Source!Y232</f>
        <v>0</v>
      </c>
    </row>
    <row r="134" spans="1:28" x14ac:dyDescent="0.2">
      <c r="A134" s="86"/>
      <c r="B134" s="34"/>
      <c r="C134" s="35"/>
      <c r="D134" s="88"/>
      <c r="E134" s="44"/>
      <c r="F134" s="28"/>
      <c r="G134" s="45"/>
      <c r="H134" s="88"/>
      <c r="I134" s="28"/>
      <c r="J134" s="28"/>
      <c r="K134" s="28"/>
      <c r="L134" s="61"/>
    </row>
    <row r="135" spans="1:28" x14ac:dyDescent="0.2">
      <c r="A135" s="95"/>
      <c r="B135" s="96"/>
      <c r="C135" s="96"/>
      <c r="D135" s="96"/>
      <c r="E135" s="96"/>
      <c r="F135" s="96"/>
      <c r="G135" s="96"/>
      <c r="H135" s="96"/>
      <c r="I135" s="96"/>
      <c r="J135" s="96"/>
      <c r="K135" s="97"/>
      <c r="L135" s="61"/>
    </row>
    <row r="136" spans="1:28" ht="36" x14ac:dyDescent="0.2">
      <c r="A136" s="85" t="str">
        <f>Source!E234</f>
        <v>22</v>
      </c>
      <c r="B136" s="32" t="s">
        <v>874</v>
      </c>
      <c r="C136" s="33" t="str">
        <f>CONCATENATE(Source!G234, ", ",Source!DW234)</f>
        <v>Окраска металлических огрунтованных поверхностей: эмалью ПФ-115 в 2 слоя, 100 м2</v>
      </c>
      <c r="D136" s="87">
        <f>ROUND(Source!I234,6)</f>
        <v>0.9</v>
      </c>
      <c r="E136" s="29">
        <f>ROUND(Source!AB234,2)</f>
        <v>326.98</v>
      </c>
      <c r="F136" s="29">
        <f>ROUND(Source!AD234,2)</f>
        <v>12.02</v>
      </c>
      <c r="G136" s="89">
        <f>ROUND(Source!O234,0)</f>
        <v>295</v>
      </c>
      <c r="H136" s="89">
        <f>ROUND(Source!S234,0)</f>
        <v>35</v>
      </c>
      <c r="I136" s="30">
        <f>ROUND(Source!Q234,0)</f>
        <v>11</v>
      </c>
      <c r="J136" s="28">
        <f>ROUND(Source!AH234,6)</f>
        <v>4.26</v>
      </c>
      <c r="K136" s="31">
        <f>ROUND(Source!U234,6)</f>
        <v>3.8340000000000001</v>
      </c>
      <c r="L136" s="61"/>
      <c r="T136">
        <f>Source!O234</f>
        <v>295</v>
      </c>
      <c r="U136">
        <f>Source!P234</f>
        <v>249</v>
      </c>
      <c r="V136">
        <f>Source!S234</f>
        <v>35</v>
      </c>
      <c r="W136">
        <f>Source!Q234</f>
        <v>11</v>
      </c>
      <c r="X136">
        <f>Source!R234</f>
        <v>0</v>
      </c>
      <c r="Y136">
        <f>Source!U234</f>
        <v>3.8340000000000001</v>
      </c>
      <c r="Z136">
        <f>Source!V234</f>
        <v>3.6000000000000004E-2</v>
      </c>
      <c r="AA136">
        <f>Source!X234</f>
        <v>33</v>
      </c>
      <c r="AB136">
        <f>Source!Y234</f>
        <v>18</v>
      </c>
    </row>
    <row r="137" spans="1:28" x14ac:dyDescent="0.2">
      <c r="A137" s="86"/>
      <c r="B137" s="34"/>
      <c r="C137" s="35" t="s">
        <v>875</v>
      </c>
      <c r="D137" s="88"/>
      <c r="E137" s="29">
        <f>ROUND(Source!AF234,2)</f>
        <v>38.64</v>
      </c>
      <c r="F137" s="29">
        <f>ROUND(Source!AE234,2)</f>
        <v>0.44</v>
      </c>
      <c r="G137" s="90"/>
      <c r="H137" s="90"/>
      <c r="I137" s="30">
        <f>ROUND(Source!R234,0)</f>
        <v>0</v>
      </c>
      <c r="J137" s="28">
        <f>ROUND(Source!AI234,6)</f>
        <v>0.04</v>
      </c>
      <c r="K137" s="31">
        <f>ROUND(Source!V234,6)</f>
        <v>3.5999999999999997E-2</v>
      </c>
      <c r="L137" s="61"/>
    </row>
    <row r="138" spans="1:28" x14ac:dyDescent="0.2">
      <c r="A138" s="54"/>
      <c r="B138" s="54"/>
      <c r="C138" s="91" t="s">
        <v>876</v>
      </c>
      <c r="D138" s="91"/>
      <c r="E138" s="91"/>
      <c r="F138" s="91"/>
      <c r="G138" s="91"/>
      <c r="H138" s="91"/>
      <c r="I138" s="91"/>
      <c r="J138" s="91"/>
      <c r="K138" s="91"/>
      <c r="L138" s="61"/>
    </row>
    <row r="139" spans="1:28" x14ac:dyDescent="0.2">
      <c r="A139" s="54"/>
      <c r="B139" s="54"/>
      <c r="C139" s="91" t="s">
        <v>877</v>
      </c>
      <c r="D139" s="91"/>
      <c r="E139" s="91"/>
      <c r="F139" s="91"/>
      <c r="G139" s="91"/>
      <c r="H139" s="91"/>
      <c r="I139" s="91"/>
      <c r="J139" s="91"/>
      <c r="K139" s="91"/>
      <c r="L139" s="61"/>
    </row>
    <row r="140" spans="1:28" x14ac:dyDescent="0.2">
      <c r="A140" s="54"/>
      <c r="B140" s="54"/>
      <c r="C140" s="94" t="s">
        <v>878</v>
      </c>
      <c r="D140" s="91"/>
      <c r="E140" s="91"/>
      <c r="F140" s="91"/>
      <c r="G140" s="91"/>
      <c r="H140" s="91"/>
      <c r="I140" s="91"/>
      <c r="J140" s="91"/>
      <c r="K140" s="91"/>
      <c r="L140" s="61"/>
    </row>
    <row r="141" spans="1:28" x14ac:dyDescent="0.2">
      <c r="A141" s="95"/>
      <c r="B141" s="96"/>
      <c r="C141" s="96"/>
      <c r="D141" s="96"/>
      <c r="E141" s="96"/>
      <c r="F141" s="96"/>
      <c r="G141" s="96"/>
      <c r="H141" s="96"/>
      <c r="I141" s="96"/>
      <c r="J141" s="96"/>
      <c r="K141" s="97"/>
      <c r="L141" s="61"/>
    </row>
    <row r="142" spans="1:28" x14ac:dyDescent="0.2">
      <c r="A142" s="93" t="str">
        <f>CONCATENATE("Итого по разделу (без НР и СП) ", Source!G236)</f>
        <v>Итого по разделу (без НР и СП) Фундаменты</v>
      </c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61"/>
    </row>
    <row r="143" spans="1:28" x14ac:dyDescent="0.2">
      <c r="A143" s="99" t="str">
        <f>Source!H285</f>
        <v>СТОИМОСТЬ ОБЩЕСТРОИТЕЛЬНЫХ РАБОТ</v>
      </c>
      <c r="B143" s="100"/>
      <c r="C143" s="100"/>
      <c r="D143" s="100"/>
      <c r="E143" s="100"/>
      <c r="F143" s="101"/>
      <c r="G143" s="105">
        <f>Source!F285</f>
        <v>15306386</v>
      </c>
      <c r="H143" s="41">
        <v>2322793</v>
      </c>
      <c r="I143" s="41">
        <v>385834</v>
      </c>
      <c r="J143" s="42"/>
      <c r="K143" s="43">
        <v>257784.5846</v>
      </c>
      <c r="L143" s="61"/>
    </row>
    <row r="144" spans="1:28" x14ac:dyDescent="0.2">
      <c r="A144" s="102"/>
      <c r="B144" s="103"/>
      <c r="C144" s="103"/>
      <c r="D144" s="103"/>
      <c r="E144" s="103"/>
      <c r="F144" s="104"/>
      <c r="G144" s="106"/>
      <c r="H144" s="41"/>
      <c r="I144" s="41">
        <v>54038</v>
      </c>
      <c r="J144" s="42"/>
      <c r="K144" s="43">
        <v>4213.5125210000006</v>
      </c>
      <c r="L144" s="61"/>
    </row>
    <row r="145" spans="1:30" x14ac:dyDescent="0.2">
      <c r="A145" s="98" t="str">
        <f>Source!H287</f>
        <v>МАТЕРИАЛЬНЫЕ РЕСУРСЫ, НЕ УЧТЕННЫЕ В РАСЦЕНКАХ</v>
      </c>
      <c r="B145" s="98"/>
      <c r="C145" s="98"/>
      <c r="D145" s="98"/>
      <c r="E145" s="98"/>
      <c r="F145" s="98"/>
      <c r="G145" s="37">
        <f>Source!F287</f>
        <v>12554385</v>
      </c>
      <c r="H145" s="37"/>
      <c r="I145" s="37"/>
      <c r="J145" s="38"/>
      <c r="K145" s="39"/>
      <c r="L145" s="61"/>
    </row>
    <row r="146" spans="1:30" ht="24" x14ac:dyDescent="0.2">
      <c r="A146" s="98" t="s">
        <v>879</v>
      </c>
      <c r="B146" s="98"/>
      <c r="C146" s="98"/>
      <c r="D146" s="98"/>
      <c r="E146" s="98"/>
      <c r="F146" s="98"/>
      <c r="G146" s="37">
        <f>Source!F294</f>
        <v>2571106</v>
      </c>
      <c r="H146" s="37"/>
      <c r="I146" s="37"/>
      <c r="J146" s="38"/>
      <c r="K146" s="39"/>
      <c r="L146" s="61"/>
      <c r="AD146" s="40" t="s">
        <v>879</v>
      </c>
    </row>
    <row r="147" spans="1:30" x14ac:dyDescent="0.2">
      <c r="A147" s="98" t="s">
        <v>880</v>
      </c>
      <c r="B147" s="98"/>
      <c r="C147" s="98"/>
      <c r="D147" s="98"/>
      <c r="E147" s="98"/>
      <c r="F147" s="98"/>
      <c r="G147" s="37">
        <f>Source!F295</f>
        <v>1421645</v>
      </c>
      <c r="H147" s="37"/>
      <c r="I147" s="37"/>
      <c r="J147" s="38"/>
      <c r="K147" s="39"/>
      <c r="L147" s="61"/>
      <c r="AD147" s="40" t="s">
        <v>880</v>
      </c>
    </row>
    <row r="148" spans="1:30" x14ac:dyDescent="0.2">
      <c r="A148" s="98" t="str">
        <f>Source!H296</f>
        <v>ВСЕГО, СТОИМОСТЬ ОБЩЕСТРОИТЕЛЬНЫХ РАБОТ</v>
      </c>
      <c r="B148" s="98"/>
      <c r="C148" s="98"/>
      <c r="D148" s="98"/>
      <c r="E148" s="98"/>
      <c r="F148" s="98"/>
      <c r="G148" s="37">
        <f>Source!F296</f>
        <v>19299137</v>
      </c>
      <c r="H148" s="37"/>
      <c r="I148" s="37"/>
      <c r="J148" s="38"/>
      <c r="K148" s="39"/>
      <c r="L148" s="61"/>
    </row>
    <row r="149" spans="1:30" x14ac:dyDescent="0.2">
      <c r="A149" s="98" t="str">
        <f>Source!H394</f>
        <v>МАТЕРИАЛЫ</v>
      </c>
      <c r="B149" s="98"/>
      <c r="C149" s="98"/>
      <c r="D149" s="98"/>
      <c r="E149" s="98"/>
      <c r="F149" s="98"/>
      <c r="G149" s="37">
        <f>Source!F394</f>
        <v>12554385</v>
      </c>
      <c r="H149" s="37"/>
      <c r="I149" s="37"/>
      <c r="J149" s="38"/>
      <c r="K149" s="39"/>
      <c r="L149" s="61"/>
    </row>
    <row r="150" spans="1:30" x14ac:dyDescent="0.2">
      <c r="A150" s="98" t="str">
        <f>Source!H396</f>
        <v>ВСЕГО ПО РАЗДЕЛУ</v>
      </c>
      <c r="B150" s="98"/>
      <c r="C150" s="98"/>
      <c r="D150" s="98"/>
      <c r="E150" s="98"/>
      <c r="F150" s="98"/>
      <c r="G150" s="37">
        <f>Source!F396</f>
        <v>19299137</v>
      </c>
      <c r="H150" s="37"/>
      <c r="I150" s="37"/>
      <c r="J150" s="38"/>
      <c r="K150" s="39"/>
      <c r="L150" s="61"/>
    </row>
    <row r="151" spans="1:30" x14ac:dyDescent="0.2">
      <c r="A151" s="98" t="str">
        <f>Source!H398</f>
        <v>ВСЕГО НАКЛАДНЫЕ РАСХОДЫ</v>
      </c>
      <c r="B151" s="98"/>
      <c r="C151" s="98"/>
      <c r="D151" s="98"/>
      <c r="E151" s="98"/>
      <c r="F151" s="98"/>
      <c r="G151" s="37">
        <f>Source!F398</f>
        <v>2571106</v>
      </c>
      <c r="H151" s="37"/>
      <c r="I151" s="37"/>
      <c r="J151" s="38"/>
      <c r="K151" s="39"/>
      <c r="L151" s="61"/>
    </row>
    <row r="152" spans="1:30" x14ac:dyDescent="0.2">
      <c r="A152" s="98" t="str">
        <f>Source!H399</f>
        <v>ВСЕГО СМЕТНАЯ ПРИБЫЛЬ</v>
      </c>
      <c r="B152" s="98"/>
      <c r="C152" s="98"/>
      <c r="D152" s="98"/>
      <c r="E152" s="98"/>
      <c r="F152" s="98"/>
      <c r="G152" s="37">
        <f>Source!F399</f>
        <v>1421645</v>
      </c>
      <c r="H152" s="37"/>
      <c r="I152" s="37"/>
      <c r="J152" s="38"/>
      <c r="K152" s="39"/>
      <c r="L152" s="61"/>
    </row>
    <row r="153" spans="1:30" x14ac:dyDescent="0.2">
      <c r="A153" s="98" t="str">
        <f>Source!H401</f>
        <v>Оплата основных рабочих</v>
      </c>
      <c r="B153" s="98"/>
      <c r="C153" s="98"/>
      <c r="D153" s="98"/>
      <c r="E153" s="98"/>
      <c r="F153" s="98"/>
      <c r="G153" s="37">
        <f>Source!F401</f>
        <v>2322793</v>
      </c>
      <c r="H153" s="37"/>
      <c r="I153" s="37"/>
      <c r="J153" s="38"/>
      <c r="K153" s="39"/>
      <c r="L153" s="61"/>
    </row>
    <row r="154" spans="1:30" x14ac:dyDescent="0.2">
      <c r="A154" s="98" t="str">
        <f>Source!H403</f>
        <v>Оплата механизаторов</v>
      </c>
      <c r="B154" s="98"/>
      <c r="C154" s="98"/>
      <c r="D154" s="98"/>
      <c r="E154" s="98"/>
      <c r="F154" s="98"/>
      <c r="G154" s="37">
        <f>Source!F403</f>
        <v>54038</v>
      </c>
      <c r="H154" s="37"/>
      <c r="I154" s="37"/>
      <c r="J154" s="38"/>
      <c r="K154" s="39"/>
      <c r="L154" s="61"/>
    </row>
    <row r="155" spans="1:30" x14ac:dyDescent="0.2">
      <c r="A155" s="98" t="str">
        <f>Source!H405</f>
        <v>Трудозатраты осн. рабочих</v>
      </c>
      <c r="B155" s="98"/>
      <c r="C155" s="98"/>
      <c r="D155" s="98"/>
      <c r="E155" s="98"/>
      <c r="F155" s="98"/>
      <c r="G155" s="37"/>
      <c r="H155" s="37"/>
      <c r="I155" s="37"/>
      <c r="J155" s="38"/>
      <c r="K155" s="39">
        <v>257784.5846</v>
      </c>
      <c r="L155" s="61"/>
    </row>
    <row r="156" spans="1:30" x14ac:dyDescent="0.2">
      <c r="A156" s="98" t="str">
        <f>Source!H406</f>
        <v>Трудозатраты механизаторов</v>
      </c>
      <c r="B156" s="98"/>
      <c r="C156" s="98"/>
      <c r="D156" s="98"/>
      <c r="E156" s="98"/>
      <c r="F156" s="98"/>
      <c r="G156" s="37"/>
      <c r="H156" s="37"/>
      <c r="I156" s="37"/>
      <c r="J156" s="38"/>
      <c r="K156" s="39">
        <v>4213.5125209999997</v>
      </c>
      <c r="L156" s="61"/>
    </row>
    <row r="157" spans="1:30" x14ac:dyDescent="0.2">
      <c r="A157" s="98" t="str">
        <f>Source!H407</f>
        <v>Нормативная трудоемкость</v>
      </c>
      <c r="B157" s="98"/>
      <c r="C157" s="98"/>
      <c r="D157" s="98"/>
      <c r="E157" s="98"/>
      <c r="F157" s="98"/>
      <c r="G157" s="37"/>
      <c r="H157" s="37"/>
      <c r="I157" s="37"/>
      <c r="J157" s="38"/>
      <c r="K157" s="39">
        <v>261998.09252099998</v>
      </c>
      <c r="L157" s="61"/>
    </row>
    <row r="158" spans="1:30" x14ac:dyDescent="0.2">
      <c r="A158" s="93" t="str">
        <f>CONCATENATE( "Раздел ",IF(Source!C12="1", Source!F414, Source!G414))</f>
        <v>Раздел Наружные стены</v>
      </c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61"/>
    </row>
    <row r="159" spans="1:30" ht="24" x14ac:dyDescent="0.2">
      <c r="A159" s="85" t="str">
        <f>Source!E418</f>
        <v>23</v>
      </c>
      <c r="B159" s="32" t="s">
        <v>881</v>
      </c>
      <c r="C159" s="33" t="str">
        <f>CONCATENATE(Source!G418, ", ",Source!DW418)</f>
        <v>Монтаж фахверка, т</v>
      </c>
      <c r="D159" s="87">
        <f>ROUND(Source!I418,6)</f>
        <v>14.772</v>
      </c>
      <c r="E159" s="29">
        <f>ROUND(Source!AB418,2)</f>
        <v>1016.18</v>
      </c>
      <c r="F159" s="29">
        <f>ROUND(Source!AD418,2)</f>
        <v>536.02</v>
      </c>
      <c r="G159" s="89">
        <f>ROUND(Source!O418,0)</f>
        <v>15011</v>
      </c>
      <c r="H159" s="89">
        <f>ROUND(Source!S418,0)</f>
        <v>3760</v>
      </c>
      <c r="I159" s="30">
        <f>ROUND(Source!Q418,0)</f>
        <v>7918</v>
      </c>
      <c r="J159" s="28">
        <f>ROUND(Source!AH418,6)</f>
        <v>25.3</v>
      </c>
      <c r="K159" s="31">
        <f>ROUND(Source!U418,6)</f>
        <v>373.73160000000001</v>
      </c>
      <c r="L159" s="61"/>
      <c r="T159">
        <f>Source!O418</f>
        <v>15011</v>
      </c>
      <c r="U159">
        <f>Source!P418</f>
        <v>3333</v>
      </c>
      <c r="V159">
        <f>Source!S418</f>
        <v>3760</v>
      </c>
      <c r="W159">
        <f>Source!Q418</f>
        <v>7918</v>
      </c>
      <c r="X159">
        <f>Source!R418</f>
        <v>612</v>
      </c>
      <c r="Y159">
        <f>Source!U418</f>
        <v>373.73160000000001</v>
      </c>
      <c r="Z159">
        <f>Source!V418</f>
        <v>45.49776</v>
      </c>
      <c r="AA159">
        <f>Source!X418</f>
        <v>4066</v>
      </c>
      <c r="AB159">
        <f>Source!Y418</f>
        <v>2711</v>
      </c>
    </row>
    <row r="160" spans="1:30" x14ac:dyDescent="0.2">
      <c r="A160" s="86"/>
      <c r="B160" s="34"/>
      <c r="C160" s="35" t="s">
        <v>882</v>
      </c>
      <c r="D160" s="88"/>
      <c r="E160" s="29">
        <f>ROUND(Source!AF418,2)</f>
        <v>254.52</v>
      </c>
      <c r="F160" s="29">
        <f>ROUND(Source!AE418,2)</f>
        <v>41.45</v>
      </c>
      <c r="G160" s="90"/>
      <c r="H160" s="90"/>
      <c r="I160" s="30">
        <f>ROUND(Source!R418,0)</f>
        <v>612</v>
      </c>
      <c r="J160" s="28">
        <f>ROUND(Source!AI418,6)</f>
        <v>3.08</v>
      </c>
      <c r="K160" s="31">
        <f>ROUND(Source!V418,6)</f>
        <v>45.49776</v>
      </c>
      <c r="L160" s="61"/>
    </row>
    <row r="161" spans="1:28" x14ac:dyDescent="0.2">
      <c r="A161" s="54"/>
      <c r="B161" s="54"/>
      <c r="C161" s="91" t="s">
        <v>883</v>
      </c>
      <c r="D161" s="91"/>
      <c r="E161" s="91"/>
      <c r="F161" s="91"/>
      <c r="G161" s="91"/>
      <c r="H161" s="91"/>
      <c r="I161" s="91"/>
      <c r="J161" s="91"/>
      <c r="K161" s="91"/>
      <c r="L161" s="61"/>
    </row>
    <row r="162" spans="1:28" x14ac:dyDescent="0.2">
      <c r="A162" s="54"/>
      <c r="B162" s="54"/>
      <c r="C162" s="91" t="s">
        <v>884</v>
      </c>
      <c r="D162" s="91"/>
      <c r="E162" s="91"/>
      <c r="F162" s="91"/>
      <c r="G162" s="91"/>
      <c r="H162" s="91"/>
      <c r="I162" s="91"/>
      <c r="J162" s="91"/>
      <c r="K162" s="91"/>
      <c r="L162" s="61"/>
    </row>
    <row r="163" spans="1:28" x14ac:dyDescent="0.2">
      <c r="A163" s="95"/>
      <c r="B163" s="96"/>
      <c r="C163" s="96"/>
      <c r="D163" s="96"/>
      <c r="E163" s="96"/>
      <c r="F163" s="96"/>
      <c r="G163" s="96"/>
      <c r="H163" s="96"/>
      <c r="I163" s="96"/>
      <c r="J163" s="96"/>
      <c r="K163" s="97"/>
      <c r="L163" s="61"/>
    </row>
    <row r="164" spans="1:28" ht="36" x14ac:dyDescent="0.2">
      <c r="A164" s="85" t="str">
        <f>Source!E419</f>
        <v>24</v>
      </c>
      <c r="B164" s="32" t="s">
        <v>885</v>
      </c>
      <c r="C164" s="33" t="str">
        <f>CONCATENATE(Source!G419, ", ",Source!DW419)</f>
        <v>Ригели фахверка, т</v>
      </c>
      <c r="D164" s="87">
        <f>ROUND(Source!I419,6)</f>
        <v>1.9765999999999999</v>
      </c>
      <c r="E164" s="29">
        <f>ROUND(Source!AC419,2)</f>
        <v>6266</v>
      </c>
      <c r="F164" s="28"/>
      <c r="G164" s="30">
        <f>ROUND(Source!O419,0)</f>
        <v>12385</v>
      </c>
      <c r="H164" s="87"/>
      <c r="I164" s="28"/>
      <c r="J164" s="28"/>
      <c r="K164" s="28"/>
      <c r="L164" s="61"/>
      <c r="T164">
        <f>Source!O419</f>
        <v>12385</v>
      </c>
      <c r="U164">
        <f>Source!P419</f>
        <v>12385</v>
      </c>
      <c r="V164">
        <f>Source!S419</f>
        <v>0</v>
      </c>
      <c r="W164">
        <f>Source!Q419</f>
        <v>0</v>
      </c>
      <c r="X164">
        <f>Source!R419</f>
        <v>0</v>
      </c>
      <c r="Y164">
        <f>Source!U419</f>
        <v>0</v>
      </c>
      <c r="Z164">
        <f>Source!V419</f>
        <v>0</v>
      </c>
      <c r="AA164">
        <f>Source!X419</f>
        <v>0</v>
      </c>
      <c r="AB164">
        <f>Source!Y419</f>
        <v>0</v>
      </c>
    </row>
    <row r="165" spans="1:28" x14ac:dyDescent="0.2">
      <c r="A165" s="86"/>
      <c r="B165" s="34"/>
      <c r="C165" s="35" t="s">
        <v>886</v>
      </c>
      <c r="D165" s="88"/>
      <c r="E165" s="44"/>
      <c r="F165" s="28"/>
      <c r="G165" s="45"/>
      <c r="H165" s="88"/>
      <c r="I165" s="28"/>
      <c r="J165" s="28"/>
      <c r="K165" s="28"/>
      <c r="L165" s="61"/>
    </row>
    <row r="166" spans="1:28" x14ac:dyDescent="0.2">
      <c r="A166" s="95"/>
      <c r="B166" s="96"/>
      <c r="C166" s="96"/>
      <c r="D166" s="96"/>
      <c r="E166" s="96"/>
      <c r="F166" s="96"/>
      <c r="G166" s="96"/>
      <c r="H166" s="96"/>
      <c r="I166" s="96"/>
      <c r="J166" s="96"/>
      <c r="K166" s="97"/>
      <c r="L166" s="61"/>
    </row>
    <row r="167" spans="1:28" ht="36" x14ac:dyDescent="0.2">
      <c r="A167" s="85" t="str">
        <f>Source!E420</f>
        <v>25</v>
      </c>
      <c r="B167" s="32" t="s">
        <v>887</v>
      </c>
      <c r="C167" s="33" t="str">
        <f>CONCATENATE(Source!G420, ", ",Source!DW420)</f>
        <v>Стойки фахверка, т</v>
      </c>
      <c r="D167" s="87">
        <f>ROUND(Source!I420,6)</f>
        <v>12.3</v>
      </c>
      <c r="E167" s="29">
        <f>ROUND(Source!AC420,2)</f>
        <v>6435</v>
      </c>
      <c r="F167" s="28"/>
      <c r="G167" s="30">
        <f>ROUND(Source!O420,0)</f>
        <v>79151</v>
      </c>
      <c r="H167" s="87"/>
      <c r="I167" s="28"/>
      <c r="J167" s="28"/>
      <c r="K167" s="28"/>
      <c r="L167" s="61"/>
      <c r="T167">
        <f>Source!O420</f>
        <v>79151</v>
      </c>
      <c r="U167">
        <f>Source!P420</f>
        <v>79151</v>
      </c>
      <c r="V167">
        <f>Source!S420</f>
        <v>0</v>
      </c>
      <c r="W167">
        <f>Source!Q420</f>
        <v>0</v>
      </c>
      <c r="X167">
        <f>Source!R420</f>
        <v>0</v>
      </c>
      <c r="Y167">
        <f>Source!U420</f>
        <v>0</v>
      </c>
      <c r="Z167">
        <f>Source!V420</f>
        <v>0</v>
      </c>
      <c r="AA167">
        <f>Source!X420</f>
        <v>0</v>
      </c>
      <c r="AB167">
        <f>Source!Y420</f>
        <v>0</v>
      </c>
    </row>
    <row r="168" spans="1:28" x14ac:dyDescent="0.2">
      <c r="A168" s="86"/>
      <c r="B168" s="34"/>
      <c r="C168" s="35"/>
      <c r="D168" s="88"/>
      <c r="E168" s="44"/>
      <c r="F168" s="28"/>
      <c r="G168" s="45"/>
      <c r="H168" s="88"/>
      <c r="I168" s="28"/>
      <c r="J168" s="28"/>
      <c r="K168" s="28"/>
      <c r="L168" s="61"/>
    </row>
    <row r="169" spans="1:28" x14ac:dyDescent="0.2">
      <c r="A169" s="95"/>
      <c r="B169" s="96"/>
      <c r="C169" s="96"/>
      <c r="D169" s="96"/>
      <c r="E169" s="96"/>
      <c r="F169" s="96"/>
      <c r="G169" s="96"/>
      <c r="H169" s="96"/>
      <c r="I169" s="96"/>
      <c r="J169" s="96"/>
      <c r="K169" s="97"/>
      <c r="L169" s="61"/>
    </row>
    <row r="170" spans="1:28" ht="36" x14ac:dyDescent="0.2">
      <c r="A170" s="85" t="str">
        <f>Source!E421</f>
        <v>26</v>
      </c>
      <c r="B170" s="32" t="s">
        <v>888</v>
      </c>
      <c r="C170" s="33" t="str">
        <f>CONCATENATE(Source!G421, ", ",Source!DW421)</f>
        <v>Монтаж вертикальных связей в виде ферм для пролетов: до 24 м при высоте здания до 25 м, т</v>
      </c>
      <c r="D170" s="87">
        <f>ROUND(Source!I421,6)</f>
        <v>2.8088099999999998</v>
      </c>
      <c r="E170" s="29">
        <f>ROUND(Source!AB421,2)</f>
        <v>779.12</v>
      </c>
      <c r="F170" s="29">
        <f>ROUND(Source!AD421,2)</f>
        <v>308.19</v>
      </c>
      <c r="G170" s="89">
        <f>ROUND(Source!O421,0)</f>
        <v>2189</v>
      </c>
      <c r="H170" s="89">
        <f>ROUND(Source!S421,0)</f>
        <v>861</v>
      </c>
      <c r="I170" s="30">
        <f>ROUND(Source!Q421,0)</f>
        <v>866</v>
      </c>
      <c r="J170" s="28">
        <f>ROUND(Source!AH421,6)</f>
        <v>35.07</v>
      </c>
      <c r="K170" s="31">
        <f>ROUND(Source!U421,6)</f>
        <v>98.504966999999994</v>
      </c>
      <c r="L170" s="61"/>
      <c r="T170">
        <f>Source!O421</f>
        <v>2189</v>
      </c>
      <c r="U170">
        <f>Source!P421</f>
        <v>462</v>
      </c>
      <c r="V170">
        <f>Source!S421</f>
        <v>861</v>
      </c>
      <c r="W170">
        <f>Source!Q421</f>
        <v>866</v>
      </c>
      <c r="X170">
        <f>Source!R421</f>
        <v>100</v>
      </c>
      <c r="Y170">
        <f>Source!U421</f>
        <v>98.504966699999997</v>
      </c>
      <c r="Z170">
        <f>Source!V421</f>
        <v>7.4152583999999999</v>
      </c>
      <c r="AA170">
        <f>Source!X421</f>
        <v>894</v>
      </c>
      <c r="AB170">
        <f>Source!Y421</f>
        <v>596</v>
      </c>
    </row>
    <row r="171" spans="1:28" x14ac:dyDescent="0.2">
      <c r="A171" s="86"/>
      <c r="B171" s="34"/>
      <c r="C171" s="35" t="s">
        <v>889</v>
      </c>
      <c r="D171" s="88"/>
      <c r="E171" s="29">
        <f>ROUND(Source!AF421,2)</f>
        <v>306.51</v>
      </c>
      <c r="F171" s="29">
        <f>ROUND(Source!AE421,2)</f>
        <v>35.47</v>
      </c>
      <c r="G171" s="90"/>
      <c r="H171" s="90"/>
      <c r="I171" s="30">
        <f>ROUND(Source!R421,0)</f>
        <v>100</v>
      </c>
      <c r="J171" s="28">
        <f>ROUND(Source!AI421,6)</f>
        <v>2.64</v>
      </c>
      <c r="K171" s="31">
        <f>ROUND(Source!V421,6)</f>
        <v>7.4152579999999997</v>
      </c>
      <c r="L171" s="61"/>
    </row>
    <row r="172" spans="1:28" x14ac:dyDescent="0.2">
      <c r="A172" s="54"/>
      <c r="B172" s="54"/>
      <c r="C172" s="91" t="s">
        <v>890</v>
      </c>
      <c r="D172" s="91"/>
      <c r="E172" s="91"/>
      <c r="F172" s="91"/>
      <c r="G172" s="91"/>
      <c r="H172" s="91"/>
      <c r="I172" s="91"/>
      <c r="J172" s="91"/>
      <c r="K172" s="91"/>
      <c r="L172" s="61"/>
    </row>
    <row r="173" spans="1:28" x14ac:dyDescent="0.2">
      <c r="A173" s="54"/>
      <c r="B173" s="54"/>
      <c r="C173" s="91" t="s">
        <v>891</v>
      </c>
      <c r="D173" s="91"/>
      <c r="E173" s="91"/>
      <c r="F173" s="91"/>
      <c r="G173" s="91"/>
      <c r="H173" s="91"/>
      <c r="I173" s="91"/>
      <c r="J173" s="91"/>
      <c r="K173" s="91"/>
      <c r="L173" s="61"/>
    </row>
    <row r="174" spans="1:28" x14ac:dyDescent="0.2">
      <c r="A174" s="54"/>
      <c r="B174" s="54"/>
      <c r="C174" s="91" t="str">
        <f>Source!CN421</f>
        <v>добавлен 1% на сварные швы и 3 % на уточнение при разработке чертежей КМД</v>
      </c>
      <c r="D174" s="91"/>
      <c r="E174" s="91"/>
      <c r="F174" s="91"/>
      <c r="G174" s="91"/>
      <c r="H174" s="91"/>
      <c r="I174" s="91"/>
      <c r="J174" s="91"/>
      <c r="K174" s="91"/>
      <c r="L174" s="61"/>
    </row>
    <row r="175" spans="1:28" x14ac:dyDescent="0.2">
      <c r="A175" s="95"/>
      <c r="B175" s="96"/>
      <c r="C175" s="96"/>
      <c r="D175" s="96"/>
      <c r="E175" s="96"/>
      <c r="F175" s="96"/>
      <c r="G175" s="96"/>
      <c r="H175" s="96"/>
      <c r="I175" s="96"/>
      <c r="J175" s="96"/>
      <c r="K175" s="97"/>
      <c r="L175" s="61"/>
    </row>
    <row r="176" spans="1:28" ht="36" x14ac:dyDescent="0.2">
      <c r="A176" s="85" t="str">
        <f>Source!E422</f>
        <v>27</v>
      </c>
      <c r="B176" s="32" t="s">
        <v>892</v>
      </c>
      <c r="C176" s="33" t="str">
        <f>CONCATENATE(Source!G422, ", ",Source!DW422)</f>
        <v>Связи по колоннам и стойкам фахверка (диагональные и распорки), т</v>
      </c>
      <c r="D176" s="87">
        <f>ROUND(Source!I422,6)</f>
        <v>2.8088099999999998</v>
      </c>
      <c r="E176" s="29">
        <f>ROUND(Source!AC422,2)</f>
        <v>7007</v>
      </c>
      <c r="F176" s="28"/>
      <c r="G176" s="30">
        <f>ROUND(Source!O422,0)</f>
        <v>19681</v>
      </c>
      <c r="H176" s="87"/>
      <c r="I176" s="28"/>
      <c r="J176" s="28"/>
      <c r="K176" s="28"/>
      <c r="L176" s="61"/>
      <c r="T176">
        <f>Source!O422</f>
        <v>19681</v>
      </c>
      <c r="U176">
        <f>Source!P422</f>
        <v>19681</v>
      </c>
      <c r="V176">
        <f>Source!S422</f>
        <v>0</v>
      </c>
      <c r="W176">
        <f>Source!Q422</f>
        <v>0</v>
      </c>
      <c r="X176">
        <f>Source!R422</f>
        <v>0</v>
      </c>
      <c r="Y176">
        <f>Source!U422</f>
        <v>0</v>
      </c>
      <c r="Z176">
        <f>Source!V422</f>
        <v>0</v>
      </c>
      <c r="AA176">
        <f>Source!X422</f>
        <v>0</v>
      </c>
      <c r="AB176">
        <f>Source!Y422</f>
        <v>0</v>
      </c>
    </row>
    <row r="177" spans="1:28" x14ac:dyDescent="0.2">
      <c r="A177" s="86"/>
      <c r="B177" s="34"/>
      <c r="C177" s="35"/>
      <c r="D177" s="88"/>
      <c r="E177" s="44"/>
      <c r="F177" s="28"/>
      <c r="G177" s="45"/>
      <c r="H177" s="88"/>
      <c r="I177" s="28"/>
      <c r="J177" s="28"/>
      <c r="K177" s="28"/>
      <c r="L177" s="61"/>
    </row>
    <row r="178" spans="1:28" x14ac:dyDescent="0.2">
      <c r="A178" s="95"/>
      <c r="B178" s="96"/>
      <c r="C178" s="96"/>
      <c r="D178" s="96"/>
      <c r="E178" s="96"/>
      <c r="F178" s="96"/>
      <c r="G178" s="96"/>
      <c r="H178" s="96"/>
      <c r="I178" s="96"/>
      <c r="J178" s="96"/>
      <c r="K178" s="97"/>
      <c r="L178" s="61"/>
    </row>
    <row r="179" spans="1:28" ht="36" x14ac:dyDescent="0.2">
      <c r="A179" s="85" t="str">
        <f>Source!E423</f>
        <v>28</v>
      </c>
      <c r="B179" s="32" t="s">
        <v>893</v>
      </c>
      <c r="C179" s="33" t="str">
        <f>CONCATENATE(Source!G423, ", ",Source!DW423)</f>
        <v>Монтаж ограждающих конструкций стен: из многослойных панелей заводской готовности при высоте здания до 50 м, 100 м2</v>
      </c>
      <c r="D179" s="87">
        <f>ROUND(Source!I423,6)</f>
        <v>38.299999999999997</v>
      </c>
      <c r="E179" s="29">
        <f>ROUND(Source!AB423,2)</f>
        <v>7013.87</v>
      </c>
      <c r="F179" s="29">
        <f>ROUND(Source!AD423,2)</f>
        <v>5157.63</v>
      </c>
      <c r="G179" s="89">
        <f>ROUND(Source!O423,0)</f>
        <v>268631</v>
      </c>
      <c r="H179" s="89">
        <f>ROUND(Source!S423,0)</f>
        <v>54723</v>
      </c>
      <c r="I179" s="30">
        <f>ROUND(Source!Q423,0)</f>
        <v>197537</v>
      </c>
      <c r="J179" s="28">
        <f>ROUND(Source!AH423,6)</f>
        <v>152</v>
      </c>
      <c r="K179" s="31">
        <f>ROUND(Source!U423,6)</f>
        <v>5821.6</v>
      </c>
      <c r="L179" s="61"/>
      <c r="T179">
        <f>Source!O423</f>
        <v>268631</v>
      </c>
      <c r="U179">
        <f>Source!P423</f>
        <v>16371</v>
      </c>
      <c r="V179">
        <f>Source!S423</f>
        <v>54723</v>
      </c>
      <c r="W179">
        <f>Source!Q423</f>
        <v>197537</v>
      </c>
      <c r="X179">
        <f>Source!R423</f>
        <v>17366</v>
      </c>
      <c r="Y179">
        <f>Source!U423</f>
        <v>5821.5999999999995</v>
      </c>
      <c r="Z179">
        <f>Source!V423</f>
        <v>1384.1619999999998</v>
      </c>
      <c r="AA179">
        <f>Source!X423</f>
        <v>64880</v>
      </c>
      <c r="AB179">
        <f>Source!Y423</f>
        <v>50462</v>
      </c>
    </row>
    <row r="180" spans="1:28" x14ac:dyDescent="0.2">
      <c r="A180" s="86"/>
      <c r="B180" s="34"/>
      <c r="C180" s="35" t="s">
        <v>894</v>
      </c>
      <c r="D180" s="88"/>
      <c r="E180" s="29">
        <f>ROUND(Source!AF423,2)</f>
        <v>1428.8</v>
      </c>
      <c r="F180" s="29">
        <f>ROUND(Source!AE423,2)</f>
        <v>453.43</v>
      </c>
      <c r="G180" s="90"/>
      <c r="H180" s="90"/>
      <c r="I180" s="30">
        <f>ROUND(Source!R423,0)</f>
        <v>17366</v>
      </c>
      <c r="J180" s="28">
        <f>ROUND(Source!AI423,6)</f>
        <v>36.14</v>
      </c>
      <c r="K180" s="31">
        <f>ROUND(Source!V423,6)</f>
        <v>1384.162</v>
      </c>
      <c r="L180" s="61"/>
    </row>
    <row r="181" spans="1:28" x14ac:dyDescent="0.2">
      <c r="A181" s="54"/>
      <c r="B181" s="54"/>
      <c r="C181" s="91" t="s">
        <v>895</v>
      </c>
      <c r="D181" s="91"/>
      <c r="E181" s="91"/>
      <c r="F181" s="91"/>
      <c r="G181" s="91"/>
      <c r="H181" s="91"/>
      <c r="I181" s="91"/>
      <c r="J181" s="91"/>
      <c r="K181" s="91"/>
      <c r="L181" s="61"/>
    </row>
    <row r="182" spans="1:28" x14ac:dyDescent="0.2">
      <c r="A182" s="54"/>
      <c r="B182" s="54"/>
      <c r="C182" s="91" t="s">
        <v>896</v>
      </c>
      <c r="D182" s="91"/>
      <c r="E182" s="91"/>
      <c r="F182" s="91"/>
      <c r="G182" s="91"/>
      <c r="H182" s="91"/>
      <c r="I182" s="91"/>
      <c r="J182" s="91"/>
      <c r="K182" s="91"/>
      <c r="L182" s="61"/>
    </row>
    <row r="183" spans="1:28" x14ac:dyDescent="0.2">
      <c r="A183" s="95"/>
      <c r="B183" s="96"/>
      <c r="C183" s="96"/>
      <c r="D183" s="96"/>
      <c r="E183" s="96"/>
      <c r="F183" s="96"/>
      <c r="G183" s="96"/>
      <c r="H183" s="96"/>
      <c r="I183" s="96"/>
      <c r="J183" s="96"/>
      <c r="K183" s="97"/>
      <c r="L183" s="61"/>
    </row>
    <row r="184" spans="1:28" ht="84" x14ac:dyDescent="0.2">
      <c r="A184" s="85" t="str">
        <f>Source!E424</f>
        <v>29</v>
      </c>
      <c r="B184" s="32" t="s">
        <v>897</v>
      </c>
      <c r="C184" s="33" t="str">
        <f>CONCATENATE(Source!G424, ", ",Source!DW424)</f>
        <v>Сэндвич-панель трехслойная стеновая "Металл Профиль" с видимым креплением Z-LOCK, с наполнителем из пенополистирола плотностью 18-25кг/м3, марка МП ТСП-Z, толщина: 150 мм, тип покрытия PRISMA, толщина металлических облицовок 0,5 мм, м2</v>
      </c>
      <c r="D184" s="87">
        <f>ROUND(Source!I424,6)</f>
        <v>3830</v>
      </c>
      <c r="E184" s="29">
        <f>ROUND(Source!AC424,2)</f>
        <v>247.08</v>
      </c>
      <c r="F184" s="28"/>
      <c r="G184" s="30">
        <f>ROUND(Source!O424,0)</f>
        <v>946316</v>
      </c>
      <c r="H184" s="87"/>
      <c r="I184" s="28"/>
      <c r="J184" s="28"/>
      <c r="K184" s="28"/>
      <c r="L184" s="61"/>
      <c r="T184">
        <f>Source!O424</f>
        <v>946316</v>
      </c>
      <c r="U184">
        <f>Source!P424</f>
        <v>946316</v>
      </c>
      <c r="V184">
        <f>Source!S424</f>
        <v>0</v>
      </c>
      <c r="W184">
        <f>Source!Q424</f>
        <v>0</v>
      </c>
      <c r="X184">
        <f>Source!R424</f>
        <v>0</v>
      </c>
      <c r="Y184">
        <f>Source!U424</f>
        <v>0</v>
      </c>
      <c r="Z184">
        <f>Source!V424</f>
        <v>0</v>
      </c>
      <c r="AA184">
        <f>Source!X424</f>
        <v>0</v>
      </c>
      <c r="AB184">
        <f>Source!Y424</f>
        <v>0</v>
      </c>
    </row>
    <row r="185" spans="1:28" x14ac:dyDescent="0.2">
      <c r="A185" s="86"/>
      <c r="B185" s="34"/>
      <c r="C185" s="35"/>
      <c r="D185" s="88"/>
      <c r="E185" s="44"/>
      <c r="F185" s="28"/>
      <c r="G185" s="45"/>
      <c r="H185" s="88"/>
      <c r="I185" s="28"/>
      <c r="J185" s="28"/>
      <c r="K185" s="28"/>
      <c r="L185" s="61"/>
    </row>
    <row r="186" spans="1:28" x14ac:dyDescent="0.2">
      <c r="A186" s="95"/>
      <c r="B186" s="96"/>
      <c r="C186" s="96"/>
      <c r="D186" s="96"/>
      <c r="E186" s="96"/>
      <c r="F186" s="96"/>
      <c r="G186" s="96"/>
      <c r="H186" s="96"/>
      <c r="I186" s="96"/>
      <c r="J186" s="96"/>
      <c r="K186" s="97"/>
      <c r="L186" s="61"/>
    </row>
    <row r="187" spans="1:28" ht="36" x14ac:dyDescent="0.2">
      <c r="A187" s="85" t="str">
        <f>Source!E425</f>
        <v>30</v>
      </c>
      <c r="B187" s="32" t="s">
        <v>898</v>
      </c>
      <c r="C187" s="33" t="str">
        <f>CONCATENATE(Source!G425, ", ",Source!DW425)</f>
        <v>Конструкции стальные нащельников и деталей обрамления, т</v>
      </c>
      <c r="D187" s="87">
        <f>ROUND(Source!I425,6)</f>
        <v>10.4559</v>
      </c>
      <c r="E187" s="29">
        <f>ROUND(Source!AC425,2)</f>
        <v>10898.65</v>
      </c>
      <c r="F187" s="28"/>
      <c r="G187" s="30">
        <f>ROUND(Source!O425,0)</f>
        <v>113955</v>
      </c>
      <c r="H187" s="87"/>
      <c r="I187" s="28"/>
      <c r="J187" s="28"/>
      <c r="K187" s="28"/>
      <c r="L187" s="61"/>
      <c r="T187">
        <f>Source!O425</f>
        <v>113955</v>
      </c>
      <c r="U187">
        <f>Source!P425</f>
        <v>113955</v>
      </c>
      <c r="V187">
        <f>Source!S425</f>
        <v>0</v>
      </c>
      <c r="W187">
        <f>Source!Q425</f>
        <v>0</v>
      </c>
      <c r="X187">
        <f>Source!R425</f>
        <v>0</v>
      </c>
      <c r="Y187">
        <f>Source!U425</f>
        <v>0</v>
      </c>
      <c r="Z187">
        <f>Source!V425</f>
        <v>0</v>
      </c>
      <c r="AA187">
        <f>Source!X425</f>
        <v>0</v>
      </c>
      <c r="AB187">
        <f>Source!Y425</f>
        <v>0</v>
      </c>
    </row>
    <row r="188" spans="1:28" x14ac:dyDescent="0.2">
      <c r="A188" s="86"/>
      <c r="B188" s="34"/>
      <c r="C188" s="35" t="s">
        <v>899</v>
      </c>
      <c r="D188" s="88"/>
      <c r="E188" s="44"/>
      <c r="F188" s="28"/>
      <c r="G188" s="45"/>
      <c r="H188" s="88"/>
      <c r="I188" s="28"/>
      <c r="J188" s="28"/>
      <c r="K188" s="28"/>
      <c r="L188" s="61"/>
    </row>
    <row r="189" spans="1:28" x14ac:dyDescent="0.2">
      <c r="A189" s="95"/>
      <c r="B189" s="96"/>
      <c r="C189" s="96"/>
      <c r="D189" s="96"/>
      <c r="E189" s="96"/>
      <c r="F189" s="96"/>
      <c r="G189" s="96"/>
      <c r="H189" s="96"/>
      <c r="I189" s="96"/>
      <c r="J189" s="96"/>
      <c r="K189" s="97"/>
      <c r="L189" s="61"/>
    </row>
    <row r="190" spans="1:28" ht="24" x14ac:dyDescent="0.2">
      <c r="A190" s="85" t="str">
        <f>Source!E426</f>
        <v>31</v>
      </c>
      <c r="B190" s="32" t="s">
        <v>900</v>
      </c>
      <c r="C190" s="33" t="str">
        <f>CONCATENATE(Source!G426, ", ",Source!DW426)</f>
        <v>Кладка стен кирпичных наружных: простых при высоте этажа до 4 м, м3</v>
      </c>
      <c r="D190" s="87">
        <f>ROUND(Source!I426,6)</f>
        <v>533.5</v>
      </c>
      <c r="E190" s="29">
        <f>ROUND(Source!AB426,2)</f>
        <v>73.89</v>
      </c>
      <c r="F190" s="29">
        <f>ROUND(Source!AD426,2)</f>
        <v>34.56</v>
      </c>
      <c r="G190" s="89">
        <f>ROUND(Source!O426,0)</f>
        <v>39421</v>
      </c>
      <c r="H190" s="89">
        <f>ROUND(Source!S426,0)</f>
        <v>20129</v>
      </c>
      <c r="I190" s="30">
        <f>ROUND(Source!Q426,0)</f>
        <v>18438</v>
      </c>
      <c r="J190" s="28">
        <f>ROUND(Source!AH426,6)</f>
        <v>4.54</v>
      </c>
      <c r="K190" s="31">
        <f>ROUND(Source!U426,6)</f>
        <v>2422.09</v>
      </c>
      <c r="L190" s="61"/>
      <c r="T190">
        <f>Source!O426</f>
        <v>39421</v>
      </c>
      <c r="U190">
        <f>Source!P426</f>
        <v>854</v>
      </c>
      <c r="V190">
        <f>Source!S426</f>
        <v>20129</v>
      </c>
      <c r="W190">
        <f>Source!Q426</f>
        <v>18438</v>
      </c>
      <c r="X190">
        <f>Source!R426</f>
        <v>2881</v>
      </c>
      <c r="Y190">
        <f>Source!U426</f>
        <v>2422.09</v>
      </c>
      <c r="Z190">
        <f>Source!V426</f>
        <v>213.4</v>
      </c>
      <c r="AA190">
        <f>Source!X426</f>
        <v>26692</v>
      </c>
      <c r="AB190">
        <f>Source!Y426</f>
        <v>15877</v>
      </c>
    </row>
    <row r="191" spans="1:28" x14ac:dyDescent="0.2">
      <c r="A191" s="86"/>
      <c r="B191" s="34"/>
      <c r="C191" s="35" t="s">
        <v>901</v>
      </c>
      <c r="D191" s="88"/>
      <c r="E191" s="29">
        <f>ROUND(Source!AF426,2)</f>
        <v>37.729999999999997</v>
      </c>
      <c r="F191" s="29">
        <f>ROUND(Source!AE426,2)</f>
        <v>5.4</v>
      </c>
      <c r="G191" s="90"/>
      <c r="H191" s="90"/>
      <c r="I191" s="30">
        <f>ROUND(Source!R426,0)</f>
        <v>2881</v>
      </c>
      <c r="J191" s="28">
        <f>ROUND(Source!AI426,6)</f>
        <v>0.4</v>
      </c>
      <c r="K191" s="31">
        <f>ROUND(Source!V426,6)</f>
        <v>213.4</v>
      </c>
      <c r="L191" s="61"/>
    </row>
    <row r="192" spans="1:28" x14ac:dyDescent="0.2">
      <c r="A192" s="54"/>
      <c r="B192" s="54"/>
      <c r="C192" s="91" t="s">
        <v>902</v>
      </c>
      <c r="D192" s="91"/>
      <c r="E192" s="91"/>
      <c r="F192" s="91"/>
      <c r="G192" s="91"/>
      <c r="H192" s="91"/>
      <c r="I192" s="91"/>
      <c r="J192" s="91"/>
      <c r="K192" s="91"/>
      <c r="L192" s="61"/>
    </row>
    <row r="193" spans="1:28" x14ac:dyDescent="0.2">
      <c r="A193" s="54"/>
      <c r="B193" s="54"/>
      <c r="C193" s="91" t="s">
        <v>903</v>
      </c>
      <c r="D193" s="91"/>
      <c r="E193" s="91"/>
      <c r="F193" s="91"/>
      <c r="G193" s="91"/>
      <c r="H193" s="91"/>
      <c r="I193" s="91"/>
      <c r="J193" s="91"/>
      <c r="K193" s="91"/>
      <c r="L193" s="61"/>
    </row>
    <row r="194" spans="1:28" x14ac:dyDescent="0.2">
      <c r="A194" s="95"/>
      <c r="B194" s="96"/>
      <c r="C194" s="96"/>
      <c r="D194" s="96"/>
      <c r="E194" s="96"/>
      <c r="F194" s="96"/>
      <c r="G194" s="96"/>
      <c r="H194" s="96"/>
      <c r="I194" s="96"/>
      <c r="J194" s="96"/>
      <c r="K194" s="97"/>
      <c r="L194" s="61"/>
    </row>
    <row r="195" spans="1:28" ht="36" x14ac:dyDescent="0.2">
      <c r="A195" s="85" t="str">
        <f>Source!E427</f>
        <v>32</v>
      </c>
      <c r="B195" s="32" t="s">
        <v>904</v>
      </c>
      <c r="C195" s="33" t="str">
        <f>CONCATENATE(Source!G427, ", ",Source!DW427)</f>
        <v>Кирпич керамический лицевой, размер 250x120x65 мм, марка 250, 1000 ШТ</v>
      </c>
      <c r="D195" s="87">
        <f>ROUND(Source!I427,6)</f>
        <v>187.98599999999999</v>
      </c>
      <c r="E195" s="29">
        <f>ROUND(Source!AC427,2)</f>
        <v>2203.5</v>
      </c>
      <c r="F195" s="28"/>
      <c r="G195" s="30">
        <f>ROUND(Source!O427,0)</f>
        <v>414227</v>
      </c>
      <c r="H195" s="87"/>
      <c r="I195" s="28"/>
      <c r="J195" s="28"/>
      <c r="K195" s="28"/>
      <c r="L195" s="61"/>
      <c r="T195">
        <f>Source!O427</f>
        <v>414227</v>
      </c>
      <c r="U195">
        <f>Source!P427</f>
        <v>414227</v>
      </c>
      <c r="V195">
        <f>Source!S427</f>
        <v>0</v>
      </c>
      <c r="W195">
        <f>Source!Q427</f>
        <v>0</v>
      </c>
      <c r="X195">
        <f>Source!R427</f>
        <v>0</v>
      </c>
      <c r="Y195">
        <f>Source!U427</f>
        <v>0</v>
      </c>
      <c r="Z195">
        <f>Source!V427</f>
        <v>0</v>
      </c>
      <c r="AA195">
        <f>Source!X427</f>
        <v>0</v>
      </c>
      <c r="AB195">
        <f>Source!Y427</f>
        <v>0</v>
      </c>
    </row>
    <row r="196" spans="1:28" x14ac:dyDescent="0.2">
      <c r="A196" s="86"/>
      <c r="B196" s="34"/>
      <c r="C196" s="35" t="s">
        <v>905</v>
      </c>
      <c r="D196" s="88"/>
      <c r="E196" s="44"/>
      <c r="F196" s="28"/>
      <c r="G196" s="45"/>
      <c r="H196" s="88"/>
      <c r="I196" s="28"/>
      <c r="J196" s="28"/>
      <c r="K196" s="28"/>
      <c r="L196" s="61"/>
    </row>
    <row r="197" spans="1:28" x14ac:dyDescent="0.2">
      <c r="A197" s="95"/>
      <c r="B197" s="96"/>
      <c r="C197" s="96"/>
      <c r="D197" s="96"/>
      <c r="E197" s="96"/>
      <c r="F197" s="96"/>
      <c r="G197" s="96"/>
      <c r="H197" s="96"/>
      <c r="I197" s="96"/>
      <c r="J197" s="96"/>
      <c r="K197" s="97"/>
      <c r="L197" s="61"/>
    </row>
    <row r="198" spans="1:28" ht="36" x14ac:dyDescent="0.2">
      <c r="A198" s="85" t="str">
        <f>Source!E428</f>
        <v>33</v>
      </c>
      <c r="B198" s="32" t="s">
        <v>906</v>
      </c>
      <c r="C198" s="33" t="str">
        <f>CONCATENATE(Source!G428, ", ",Source!DW428)</f>
        <v>Раствор готовый кладочный, цементный, М100, м3</v>
      </c>
      <c r="D198" s="87">
        <f>ROUND(Source!I428,6)</f>
        <v>118.72799999999999</v>
      </c>
      <c r="E198" s="29">
        <f>ROUND(Source!AC428,2)</f>
        <v>519.79999999999995</v>
      </c>
      <c r="F198" s="28"/>
      <c r="G198" s="30">
        <f>ROUND(Source!O428,0)</f>
        <v>61715</v>
      </c>
      <c r="H198" s="87"/>
      <c r="I198" s="28"/>
      <c r="J198" s="28"/>
      <c r="K198" s="28"/>
      <c r="L198" s="61"/>
      <c r="T198">
        <f>Source!O428</f>
        <v>61715</v>
      </c>
      <c r="U198">
        <f>Source!P428</f>
        <v>61715</v>
      </c>
      <c r="V198">
        <f>Source!S428</f>
        <v>0</v>
      </c>
      <c r="W198">
        <f>Source!Q428</f>
        <v>0</v>
      </c>
      <c r="X198">
        <f>Source!R428</f>
        <v>0</v>
      </c>
      <c r="Y198">
        <f>Source!U428</f>
        <v>0</v>
      </c>
      <c r="Z198">
        <f>Source!V428</f>
        <v>0</v>
      </c>
      <c r="AA198">
        <f>Source!X428</f>
        <v>0</v>
      </c>
      <c r="AB198">
        <f>Source!Y428</f>
        <v>0</v>
      </c>
    </row>
    <row r="199" spans="1:28" x14ac:dyDescent="0.2">
      <c r="A199" s="86"/>
      <c r="B199" s="34"/>
      <c r="C199" s="35" t="s">
        <v>907</v>
      </c>
      <c r="D199" s="88"/>
      <c r="E199" s="44"/>
      <c r="F199" s="28"/>
      <c r="G199" s="45"/>
      <c r="H199" s="88"/>
      <c r="I199" s="28"/>
      <c r="J199" s="28"/>
      <c r="K199" s="28"/>
      <c r="L199" s="61"/>
    </row>
    <row r="200" spans="1:28" x14ac:dyDescent="0.2">
      <c r="A200" s="95"/>
      <c r="B200" s="96"/>
      <c r="C200" s="96"/>
      <c r="D200" s="96"/>
      <c r="E200" s="96"/>
      <c r="F200" s="96"/>
      <c r="G200" s="96"/>
      <c r="H200" s="96"/>
      <c r="I200" s="96"/>
      <c r="J200" s="96"/>
      <c r="K200" s="97"/>
      <c r="L200" s="61"/>
    </row>
    <row r="201" spans="1:28" x14ac:dyDescent="0.2">
      <c r="A201" s="93" t="str">
        <f>CONCATENATE("Итого по разделу (без НР и СП) ", Source!G430)</f>
        <v>Итого по разделу (без НР и СП) Наружные стены</v>
      </c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61"/>
    </row>
    <row r="202" spans="1:28" x14ac:dyDescent="0.2">
      <c r="A202" s="99" t="str">
        <f>Source!H479</f>
        <v>СТОИМОСТЬ ОБЩЕСТРОИТЕЛЬНЫХ РАБОТ</v>
      </c>
      <c r="B202" s="100"/>
      <c r="C202" s="100"/>
      <c r="D202" s="100"/>
      <c r="E202" s="100"/>
      <c r="F202" s="101"/>
      <c r="G202" s="105">
        <f>Source!F479</f>
        <v>1686851</v>
      </c>
      <c r="H202" s="41">
        <v>20129</v>
      </c>
      <c r="I202" s="41">
        <v>18438</v>
      </c>
      <c r="J202" s="42"/>
      <c r="K202" s="43">
        <v>2422.09</v>
      </c>
      <c r="L202" s="61"/>
    </row>
    <row r="203" spans="1:28" x14ac:dyDescent="0.2">
      <c r="A203" s="102"/>
      <c r="B203" s="103"/>
      <c r="C203" s="103"/>
      <c r="D203" s="103"/>
      <c r="E203" s="103"/>
      <c r="F203" s="104"/>
      <c r="G203" s="106"/>
      <c r="H203" s="41"/>
      <c r="I203" s="41">
        <v>2881</v>
      </c>
      <c r="J203" s="42"/>
      <c r="K203" s="43">
        <v>213.4</v>
      </c>
      <c r="L203" s="61"/>
    </row>
    <row r="204" spans="1:28" x14ac:dyDescent="0.2">
      <c r="A204" s="98" t="str">
        <f>Source!H481</f>
        <v>МАТЕРИАЛЬНЫЕ РЕСУРСЫ, НЕ УЧТЕННЫЕ В РАСЦЕНКАХ</v>
      </c>
      <c r="B204" s="98"/>
      <c r="C204" s="98"/>
      <c r="D204" s="98"/>
      <c r="E204" s="98"/>
      <c r="F204" s="98"/>
      <c r="G204" s="37">
        <f>Source!F481</f>
        <v>1647430</v>
      </c>
      <c r="H204" s="37"/>
      <c r="I204" s="37"/>
      <c r="J204" s="38"/>
      <c r="K204" s="39"/>
      <c r="L204" s="61"/>
    </row>
    <row r="205" spans="1:28" x14ac:dyDescent="0.2">
      <c r="A205" s="98" t="s">
        <v>908</v>
      </c>
      <c r="B205" s="98"/>
      <c r="C205" s="98"/>
      <c r="D205" s="98"/>
      <c r="E205" s="98"/>
      <c r="F205" s="98"/>
      <c r="G205" s="37">
        <f>Source!F488</f>
        <v>26692</v>
      </c>
      <c r="H205" s="37"/>
      <c r="I205" s="37"/>
      <c r="J205" s="38"/>
      <c r="K205" s="39"/>
      <c r="L205" s="61"/>
    </row>
    <row r="206" spans="1:28" x14ac:dyDescent="0.2">
      <c r="A206" s="98" t="s">
        <v>909</v>
      </c>
      <c r="B206" s="98"/>
      <c r="C206" s="98"/>
      <c r="D206" s="98"/>
      <c r="E206" s="98"/>
      <c r="F206" s="98"/>
      <c r="G206" s="37">
        <f>Source!F489</f>
        <v>15877</v>
      </c>
      <c r="H206" s="37"/>
      <c r="I206" s="37"/>
      <c r="J206" s="38"/>
      <c r="K206" s="39"/>
      <c r="L206" s="61"/>
    </row>
    <row r="207" spans="1:28" x14ac:dyDescent="0.2">
      <c r="A207" s="98" t="str">
        <f>Source!H490</f>
        <v>ВСЕГО, СТОИМОСТЬ ОБЩЕСТРОИТЕЛЬНЫХ РАБОТ</v>
      </c>
      <c r="B207" s="98"/>
      <c r="C207" s="98"/>
      <c r="D207" s="98"/>
      <c r="E207" s="98"/>
      <c r="F207" s="98"/>
      <c r="G207" s="37">
        <f>Source!F490</f>
        <v>1729420</v>
      </c>
      <c r="H207" s="37"/>
      <c r="I207" s="37"/>
      <c r="J207" s="38"/>
      <c r="K207" s="39"/>
      <c r="L207" s="61"/>
    </row>
    <row r="208" spans="1:28" x14ac:dyDescent="0.2">
      <c r="A208" s="99" t="str">
        <f>Source!H515</f>
        <v>СТОИМОСТЬ МЕТАЛЛОМОНТАЖНЫХ РАБОТ</v>
      </c>
      <c r="B208" s="100"/>
      <c r="C208" s="100"/>
      <c r="D208" s="100"/>
      <c r="E208" s="100"/>
      <c r="F208" s="101"/>
      <c r="G208" s="105">
        <f>Source!F515</f>
        <v>285831</v>
      </c>
      <c r="H208" s="41">
        <v>59344</v>
      </c>
      <c r="I208" s="41">
        <v>206321</v>
      </c>
      <c r="J208" s="42"/>
      <c r="K208" s="43">
        <v>6293.8365670000003</v>
      </c>
      <c r="L208" s="61"/>
    </row>
    <row r="209" spans="1:28" x14ac:dyDescent="0.2">
      <c r="A209" s="102"/>
      <c r="B209" s="103"/>
      <c r="C209" s="103"/>
      <c r="D209" s="103"/>
      <c r="E209" s="103"/>
      <c r="F209" s="104"/>
      <c r="G209" s="106"/>
      <c r="H209" s="41"/>
      <c r="I209" s="41">
        <v>18078</v>
      </c>
      <c r="J209" s="42"/>
      <c r="K209" s="43">
        <v>1437.075018</v>
      </c>
      <c r="L209" s="61"/>
    </row>
    <row r="210" spans="1:28" x14ac:dyDescent="0.2">
      <c r="A210" s="98" t="s">
        <v>910</v>
      </c>
      <c r="B210" s="98"/>
      <c r="C210" s="98"/>
      <c r="D210" s="98"/>
      <c r="E210" s="98"/>
      <c r="F210" s="98"/>
      <c r="G210" s="37">
        <f>Source!F524</f>
        <v>69840</v>
      </c>
      <c r="H210" s="37"/>
      <c r="I210" s="37"/>
      <c r="J210" s="38"/>
      <c r="K210" s="39"/>
      <c r="L210" s="61"/>
    </row>
    <row r="211" spans="1:28" x14ac:dyDescent="0.2">
      <c r="A211" s="98" t="s">
        <v>911</v>
      </c>
      <c r="B211" s="98"/>
      <c r="C211" s="98"/>
      <c r="D211" s="98"/>
      <c r="E211" s="98"/>
      <c r="F211" s="98"/>
      <c r="G211" s="37">
        <f>Source!F525</f>
        <v>53769</v>
      </c>
      <c r="H211" s="37"/>
      <c r="I211" s="37"/>
      <c r="J211" s="38"/>
      <c r="K211" s="39"/>
      <c r="L211" s="61"/>
    </row>
    <row r="212" spans="1:28" x14ac:dyDescent="0.2">
      <c r="A212" s="98" t="str">
        <f>Source!H526</f>
        <v>ВСЕГО, СТОИМОСТЬ МЕТАЛЛОМОНТАЖНЫХ РАБОТ</v>
      </c>
      <c r="B212" s="98"/>
      <c r="C212" s="98"/>
      <c r="D212" s="98"/>
      <c r="E212" s="98"/>
      <c r="F212" s="98"/>
      <c r="G212" s="37">
        <f>Source!F526</f>
        <v>409440</v>
      </c>
      <c r="H212" s="37"/>
      <c r="I212" s="37"/>
      <c r="J212" s="38"/>
      <c r="K212" s="39"/>
      <c r="L212" s="61"/>
    </row>
    <row r="213" spans="1:28" x14ac:dyDescent="0.2">
      <c r="A213" s="98" t="str">
        <f>Source!H588</f>
        <v>МАТЕРИАЛЫ</v>
      </c>
      <c r="B213" s="98"/>
      <c r="C213" s="98"/>
      <c r="D213" s="98"/>
      <c r="E213" s="98"/>
      <c r="F213" s="98"/>
      <c r="G213" s="37">
        <f>Source!F588</f>
        <v>1647430</v>
      </c>
      <c r="H213" s="37"/>
      <c r="I213" s="37"/>
      <c r="J213" s="38"/>
      <c r="K213" s="39"/>
      <c r="L213" s="61"/>
    </row>
    <row r="214" spans="1:28" x14ac:dyDescent="0.2">
      <c r="A214" s="98" t="str">
        <f>Source!H590</f>
        <v>ВСЕГО ПО РАЗДЕЛУ</v>
      </c>
      <c r="B214" s="98"/>
      <c r="C214" s="98"/>
      <c r="D214" s="98"/>
      <c r="E214" s="98"/>
      <c r="F214" s="98"/>
      <c r="G214" s="37">
        <f>Source!F590</f>
        <v>2138860</v>
      </c>
      <c r="H214" s="37"/>
      <c r="I214" s="37"/>
      <c r="J214" s="38"/>
      <c r="K214" s="39"/>
      <c r="L214" s="61"/>
    </row>
    <row r="215" spans="1:28" x14ac:dyDescent="0.2">
      <c r="A215" s="98" t="str">
        <f>Source!H592</f>
        <v>ВСЕГО НАКЛАДНЫЕ РАСХОДЫ</v>
      </c>
      <c r="B215" s="98"/>
      <c r="C215" s="98"/>
      <c r="D215" s="98"/>
      <c r="E215" s="98"/>
      <c r="F215" s="98"/>
      <c r="G215" s="37">
        <f>Source!F592</f>
        <v>96532</v>
      </c>
      <c r="H215" s="37"/>
      <c r="I215" s="37"/>
      <c r="J215" s="38"/>
      <c r="K215" s="39"/>
      <c r="L215" s="61"/>
    </row>
    <row r="216" spans="1:28" x14ac:dyDescent="0.2">
      <c r="A216" s="98" t="str">
        <f>Source!H593</f>
        <v>ВСЕГО СМЕТНАЯ ПРИБЫЛЬ</v>
      </c>
      <c r="B216" s="98"/>
      <c r="C216" s="98"/>
      <c r="D216" s="98"/>
      <c r="E216" s="98"/>
      <c r="F216" s="98"/>
      <c r="G216" s="37">
        <f>Source!F593</f>
        <v>69646</v>
      </c>
      <c r="H216" s="37"/>
      <c r="I216" s="37"/>
      <c r="J216" s="38"/>
      <c r="K216" s="39"/>
      <c r="L216" s="61"/>
    </row>
    <row r="217" spans="1:28" x14ac:dyDescent="0.2">
      <c r="A217" s="98" t="str">
        <f>Source!H595</f>
        <v>Оплата основных рабочих</v>
      </c>
      <c r="B217" s="98"/>
      <c r="C217" s="98"/>
      <c r="D217" s="98"/>
      <c r="E217" s="98"/>
      <c r="F217" s="98"/>
      <c r="G217" s="37">
        <f>Source!F595</f>
        <v>79473</v>
      </c>
      <c r="H217" s="37"/>
      <c r="I217" s="37"/>
      <c r="J217" s="38"/>
      <c r="K217" s="39"/>
      <c r="L217" s="61"/>
    </row>
    <row r="218" spans="1:28" x14ac:dyDescent="0.2">
      <c r="A218" s="98" t="str">
        <f>Source!H597</f>
        <v>Оплата механизаторов</v>
      </c>
      <c r="B218" s="98"/>
      <c r="C218" s="98"/>
      <c r="D218" s="98"/>
      <c r="E218" s="98"/>
      <c r="F218" s="98"/>
      <c r="G218" s="37">
        <f>Source!F597</f>
        <v>20959</v>
      </c>
      <c r="H218" s="37"/>
      <c r="I218" s="37"/>
      <c r="J218" s="38"/>
      <c r="K218" s="39"/>
      <c r="L218" s="61"/>
    </row>
    <row r="219" spans="1:28" x14ac:dyDescent="0.2">
      <c r="A219" s="98" t="str">
        <f>Source!H599</f>
        <v>Трудозатраты осн. рабочих</v>
      </c>
      <c r="B219" s="98"/>
      <c r="C219" s="98"/>
      <c r="D219" s="98"/>
      <c r="E219" s="98"/>
      <c r="F219" s="98"/>
      <c r="G219" s="37"/>
      <c r="H219" s="37"/>
      <c r="I219" s="37"/>
      <c r="J219" s="38"/>
      <c r="K219" s="39">
        <v>8715.9265670000004</v>
      </c>
      <c r="L219" s="61"/>
    </row>
    <row r="220" spans="1:28" x14ac:dyDescent="0.2">
      <c r="A220" s="98" t="str">
        <f>Source!H600</f>
        <v>Трудозатраты механизаторов</v>
      </c>
      <c r="B220" s="98"/>
      <c r="C220" s="98"/>
      <c r="D220" s="98"/>
      <c r="E220" s="98"/>
      <c r="F220" s="98"/>
      <c r="G220" s="37"/>
      <c r="H220" s="37"/>
      <c r="I220" s="37"/>
      <c r="J220" s="38"/>
      <c r="K220" s="39">
        <v>1650.4750180000001</v>
      </c>
      <c r="L220" s="61"/>
    </row>
    <row r="221" spans="1:28" x14ac:dyDescent="0.2">
      <c r="A221" s="98" t="str">
        <f>Source!H601</f>
        <v>Нормативная трудоемкость</v>
      </c>
      <c r="B221" s="98"/>
      <c r="C221" s="98"/>
      <c r="D221" s="98"/>
      <c r="E221" s="98"/>
      <c r="F221" s="98"/>
      <c r="G221" s="37"/>
      <c r="H221" s="37"/>
      <c r="I221" s="37"/>
      <c r="J221" s="38"/>
      <c r="K221" s="39">
        <v>10366.405018000001</v>
      </c>
      <c r="L221" s="61"/>
    </row>
    <row r="222" spans="1:28" x14ac:dyDescent="0.2">
      <c r="A222" s="93" t="str">
        <f>CONCATENATE( "Раздел ",IF(Source!C12="1", Source!F608, Source!G608))</f>
        <v>Раздел Обратная засыпка</v>
      </c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61"/>
    </row>
    <row r="223" spans="1:28" ht="48" x14ac:dyDescent="0.2">
      <c r="A223" s="85" t="str">
        <f>Source!E612</f>
        <v>34</v>
      </c>
      <c r="B223" s="32" t="s">
        <v>912</v>
      </c>
      <c r="C223" s="33" t="str">
        <f>CONCATENATE(Source!G612, ", ",Source!DW612)</f>
        <v>Засыпка траншей и котлованов с перемещением грунта до 5 м бульдозерами мощностью: 96 кВт (130 л.с.), группа грунтов 1, 1000 м3</v>
      </c>
      <c r="D223" s="87">
        <f>ROUND(Source!I612,6)</f>
        <v>2.3940000000000001</v>
      </c>
      <c r="E223" s="29">
        <f>ROUND(Source!AB612,2)</f>
        <v>505.05</v>
      </c>
      <c r="F223" s="29">
        <f>ROUND(Source!AD612,2)</f>
        <v>505.05</v>
      </c>
      <c r="G223" s="89">
        <f>ROUND(Source!O612,0)</f>
        <v>1209</v>
      </c>
      <c r="H223" s="89">
        <f>ROUND(Source!S612,0)</f>
        <v>0</v>
      </c>
      <c r="I223" s="30">
        <f>ROUND(Source!Q612,0)</f>
        <v>1209</v>
      </c>
      <c r="J223" s="28">
        <f>ROUND(Source!AH612,6)</f>
        <v>0</v>
      </c>
      <c r="K223" s="31">
        <f>ROUND(Source!U612,6)</f>
        <v>0</v>
      </c>
      <c r="L223" s="61"/>
      <c r="T223">
        <f>Source!O612</f>
        <v>1209</v>
      </c>
      <c r="U223">
        <f>Source!P612</f>
        <v>0</v>
      </c>
      <c r="V223">
        <f>Source!S612</f>
        <v>0</v>
      </c>
      <c r="W223">
        <f>Source!Q612</f>
        <v>1209</v>
      </c>
      <c r="X223">
        <f>Source!R612</f>
        <v>174</v>
      </c>
      <c r="Y223">
        <f>Source!U612</f>
        <v>0</v>
      </c>
      <c r="Z223">
        <f>Source!V612</f>
        <v>12.855780000000001</v>
      </c>
      <c r="AA223">
        <f>Source!X612</f>
        <v>160</v>
      </c>
      <c r="AB223">
        <f>Source!Y612</f>
        <v>80</v>
      </c>
    </row>
    <row r="224" spans="1:28" x14ac:dyDescent="0.2">
      <c r="A224" s="86"/>
      <c r="B224" s="34"/>
      <c r="C224" s="35" t="s">
        <v>913</v>
      </c>
      <c r="D224" s="88"/>
      <c r="E224" s="29">
        <f>ROUND(Source!AF612,2)</f>
        <v>0</v>
      </c>
      <c r="F224" s="29">
        <f>ROUND(Source!AE612,2)</f>
        <v>72.5</v>
      </c>
      <c r="G224" s="90"/>
      <c r="H224" s="90"/>
      <c r="I224" s="30">
        <f>ROUND(Source!R612,0)</f>
        <v>174</v>
      </c>
      <c r="J224" s="28">
        <f>ROUND(Source!AI612,6)</f>
        <v>5.37</v>
      </c>
      <c r="K224" s="31">
        <f>ROUND(Source!V612,6)</f>
        <v>12.855779999999999</v>
      </c>
      <c r="L224" s="61"/>
    </row>
    <row r="225" spans="1:28" x14ac:dyDescent="0.2">
      <c r="A225" s="54"/>
      <c r="B225" s="54"/>
      <c r="C225" s="91" t="s">
        <v>914</v>
      </c>
      <c r="D225" s="91"/>
      <c r="E225" s="91"/>
      <c r="F225" s="91"/>
      <c r="G225" s="91"/>
      <c r="H225" s="91"/>
      <c r="I225" s="91"/>
      <c r="J225" s="91"/>
      <c r="K225" s="91"/>
      <c r="L225" s="61"/>
    </row>
    <row r="226" spans="1:28" x14ac:dyDescent="0.2">
      <c r="A226" s="54"/>
      <c r="B226" s="54"/>
      <c r="C226" s="91" t="s">
        <v>915</v>
      </c>
      <c r="D226" s="91"/>
      <c r="E226" s="91"/>
      <c r="F226" s="91"/>
      <c r="G226" s="91"/>
      <c r="H226" s="91"/>
      <c r="I226" s="91"/>
      <c r="J226" s="91"/>
      <c r="K226" s="91"/>
      <c r="L226" s="61"/>
    </row>
    <row r="227" spans="1:28" x14ac:dyDescent="0.2">
      <c r="A227" s="95"/>
      <c r="B227" s="96"/>
      <c r="C227" s="96"/>
      <c r="D227" s="96"/>
      <c r="E227" s="96"/>
      <c r="F227" s="96"/>
      <c r="G227" s="96"/>
      <c r="H227" s="96"/>
      <c r="I227" s="96"/>
      <c r="J227" s="96"/>
      <c r="K227" s="97"/>
      <c r="L227" s="61"/>
    </row>
    <row r="228" spans="1:28" ht="48" x14ac:dyDescent="0.2">
      <c r="A228" s="85" t="str">
        <f>Source!E613</f>
        <v>35</v>
      </c>
      <c r="B228" s="32" t="s">
        <v>916</v>
      </c>
      <c r="C228" s="33" t="str">
        <f>CONCATENATE(Source!G613, ", ",Source!DW613)</f>
        <v>Разработка грунта в отвал экскаваторами "драглайн" или "обратная лопата" с ковшом вместимостью: 0,65 (0,5-1) м3, группа грунтов 1, 1000 м3</v>
      </c>
      <c r="D228" s="87">
        <f>ROUND(Source!I613,6)</f>
        <v>1.1399999999999999</v>
      </c>
      <c r="E228" s="29">
        <f>ROUND(Source!AB613,2)</f>
        <v>1818.46</v>
      </c>
      <c r="F228" s="29">
        <f>ROUND(Source!AD613,2)</f>
        <v>1763.63</v>
      </c>
      <c r="G228" s="89">
        <f>ROUND(Source!O613,0)</f>
        <v>2074</v>
      </c>
      <c r="H228" s="89">
        <f>ROUND(Source!S613,0)</f>
        <v>63</v>
      </c>
      <c r="I228" s="30">
        <f>ROUND(Source!Q613,0)</f>
        <v>2011</v>
      </c>
      <c r="J228" s="28">
        <f>ROUND(Source!AH613,6)</f>
        <v>7.03</v>
      </c>
      <c r="K228" s="31">
        <f>ROUND(Source!U613,6)</f>
        <v>8.0142000000000007</v>
      </c>
      <c r="L228" s="61"/>
      <c r="T228">
        <f>Source!O613</f>
        <v>2074</v>
      </c>
      <c r="U228">
        <f>Source!P613</f>
        <v>0</v>
      </c>
      <c r="V228">
        <f>Source!S613</f>
        <v>63</v>
      </c>
      <c r="W228">
        <f>Source!Q613</f>
        <v>2011</v>
      </c>
      <c r="X228">
        <f>Source!R613</f>
        <v>235</v>
      </c>
      <c r="Y228">
        <f>Source!U613</f>
        <v>8.0141999999999989</v>
      </c>
      <c r="Z228">
        <f>Source!V613</f>
        <v>17.442</v>
      </c>
      <c r="AA228">
        <f>Source!X613</f>
        <v>274</v>
      </c>
      <c r="AB228">
        <f>Source!Y613</f>
        <v>137</v>
      </c>
    </row>
    <row r="229" spans="1:28" x14ac:dyDescent="0.2">
      <c r="A229" s="86"/>
      <c r="B229" s="34"/>
      <c r="C229" s="35" t="s">
        <v>917</v>
      </c>
      <c r="D229" s="88"/>
      <c r="E229" s="29">
        <f>ROUND(Source!AF613,2)</f>
        <v>54.83</v>
      </c>
      <c r="F229" s="29">
        <f>ROUND(Source!AE613,2)</f>
        <v>206.55</v>
      </c>
      <c r="G229" s="90"/>
      <c r="H229" s="90"/>
      <c r="I229" s="30">
        <f>ROUND(Source!R613,0)</f>
        <v>235</v>
      </c>
      <c r="J229" s="28">
        <f>ROUND(Source!AI613,6)</f>
        <v>15.3</v>
      </c>
      <c r="K229" s="31">
        <f>ROUND(Source!V613,6)</f>
        <v>17.442</v>
      </c>
      <c r="L229" s="61"/>
    </row>
    <row r="230" spans="1:28" x14ac:dyDescent="0.2">
      <c r="A230" s="54"/>
      <c r="B230" s="54"/>
      <c r="C230" s="91" t="s">
        <v>918</v>
      </c>
      <c r="D230" s="91"/>
      <c r="E230" s="91"/>
      <c r="F230" s="91"/>
      <c r="G230" s="91"/>
      <c r="H230" s="91"/>
      <c r="I230" s="91"/>
      <c r="J230" s="91"/>
      <c r="K230" s="91"/>
      <c r="L230" s="61"/>
    </row>
    <row r="231" spans="1:28" x14ac:dyDescent="0.2">
      <c r="A231" s="54"/>
      <c r="B231" s="54"/>
      <c r="C231" s="91" t="s">
        <v>919</v>
      </c>
      <c r="D231" s="91"/>
      <c r="E231" s="91"/>
      <c r="F231" s="91"/>
      <c r="G231" s="91"/>
      <c r="H231" s="91"/>
      <c r="I231" s="91"/>
      <c r="J231" s="91"/>
      <c r="K231" s="91"/>
      <c r="L231" s="61"/>
    </row>
    <row r="232" spans="1:28" x14ac:dyDescent="0.2">
      <c r="A232" s="95"/>
      <c r="B232" s="96"/>
      <c r="C232" s="96"/>
      <c r="D232" s="96"/>
      <c r="E232" s="96"/>
      <c r="F232" s="96"/>
      <c r="G232" s="96"/>
      <c r="H232" s="96"/>
      <c r="I232" s="96"/>
      <c r="J232" s="96"/>
      <c r="K232" s="97"/>
      <c r="L232" s="61"/>
    </row>
    <row r="233" spans="1:28" ht="24" x14ac:dyDescent="0.2">
      <c r="A233" s="85" t="str">
        <f>Source!E614</f>
        <v>36</v>
      </c>
      <c r="B233" s="32" t="s">
        <v>920</v>
      </c>
      <c r="C233" s="33" t="str">
        <f>CONCATENATE(Source!G614, ", ",Source!DW614)</f>
        <v>Засыпка вручную траншей, пазух котлованов и ям, группа грунтов: 1, 100 м3</v>
      </c>
      <c r="D233" s="87">
        <f>ROUND(Source!I614,6)</f>
        <v>2.66</v>
      </c>
      <c r="E233" s="29">
        <f>ROUND(Source!AB614,2)</f>
        <v>663.75</v>
      </c>
      <c r="F233" s="29">
        <f>ROUND(Source!AD614,2)</f>
        <v>0</v>
      </c>
      <c r="G233" s="89">
        <f>ROUND(Source!O614,0)</f>
        <v>1766</v>
      </c>
      <c r="H233" s="89">
        <f>ROUND(Source!S614,0)</f>
        <v>1766</v>
      </c>
      <c r="I233" s="30">
        <f>ROUND(Source!Q614,0)</f>
        <v>0</v>
      </c>
      <c r="J233" s="28">
        <f>ROUND(Source!AH614,6)</f>
        <v>88.5</v>
      </c>
      <c r="K233" s="31">
        <f>ROUND(Source!U614,6)</f>
        <v>235.41</v>
      </c>
      <c r="L233" s="61"/>
      <c r="T233">
        <f>Source!O614</f>
        <v>1766</v>
      </c>
      <c r="U233">
        <f>Source!P614</f>
        <v>0</v>
      </c>
      <c r="V233">
        <f>Source!S614</f>
        <v>1766</v>
      </c>
      <c r="W233">
        <f>Source!Q614</f>
        <v>0</v>
      </c>
      <c r="X233">
        <f>Source!R614</f>
        <v>0</v>
      </c>
      <c r="Y233">
        <f>Source!U614</f>
        <v>235.41000000000003</v>
      </c>
      <c r="Z233">
        <f>Source!V614</f>
        <v>0</v>
      </c>
      <c r="AA233">
        <f>Source!X614</f>
        <v>1572</v>
      </c>
      <c r="AB233">
        <f>Source!Y614</f>
        <v>706</v>
      </c>
    </row>
    <row r="234" spans="1:28" x14ac:dyDescent="0.2">
      <c r="A234" s="86"/>
      <c r="B234" s="34"/>
      <c r="C234" s="35" t="s">
        <v>921</v>
      </c>
      <c r="D234" s="88"/>
      <c r="E234" s="29">
        <f>ROUND(Source!AF614,2)</f>
        <v>663.75</v>
      </c>
      <c r="F234" s="29">
        <f>ROUND(Source!AE614,2)</f>
        <v>0</v>
      </c>
      <c r="G234" s="90"/>
      <c r="H234" s="90"/>
      <c r="I234" s="30">
        <f>ROUND(Source!R614,0)</f>
        <v>0</v>
      </c>
      <c r="J234" s="28">
        <f>ROUND(Source!AI614,6)</f>
        <v>0</v>
      </c>
      <c r="K234" s="31">
        <f>ROUND(Source!V614,6)</f>
        <v>0</v>
      </c>
      <c r="L234" s="61"/>
    </row>
    <row r="235" spans="1:28" x14ac:dyDescent="0.2">
      <c r="A235" s="54"/>
      <c r="B235" s="54"/>
      <c r="C235" s="91" t="s">
        <v>922</v>
      </c>
      <c r="D235" s="91"/>
      <c r="E235" s="91"/>
      <c r="F235" s="91"/>
      <c r="G235" s="91"/>
      <c r="H235" s="91"/>
      <c r="I235" s="91"/>
      <c r="J235" s="91"/>
      <c r="K235" s="91"/>
      <c r="L235" s="61"/>
    </row>
    <row r="236" spans="1:28" x14ac:dyDescent="0.2">
      <c r="A236" s="54"/>
      <c r="B236" s="54"/>
      <c r="C236" s="91" t="s">
        <v>923</v>
      </c>
      <c r="D236" s="91"/>
      <c r="E236" s="91"/>
      <c r="F236" s="91"/>
      <c r="G236" s="91"/>
      <c r="H236" s="91"/>
      <c r="I236" s="91"/>
      <c r="J236" s="91"/>
      <c r="K236" s="91"/>
      <c r="L236" s="61"/>
    </row>
    <row r="237" spans="1:28" x14ac:dyDescent="0.2">
      <c r="A237" s="95"/>
      <c r="B237" s="96"/>
      <c r="C237" s="96"/>
      <c r="D237" s="96"/>
      <c r="E237" s="96"/>
      <c r="F237" s="96"/>
      <c r="G237" s="96"/>
      <c r="H237" s="96"/>
      <c r="I237" s="96"/>
      <c r="J237" s="96"/>
      <c r="K237" s="97"/>
      <c r="L237" s="61"/>
    </row>
    <row r="238" spans="1:28" ht="36" x14ac:dyDescent="0.2">
      <c r="A238" s="85" t="str">
        <f>Source!E615</f>
        <v>37</v>
      </c>
      <c r="B238" s="32" t="s">
        <v>924</v>
      </c>
      <c r="C238" s="33" t="str">
        <f>CONCATENATE(Source!G615, ", ",Source!DW615)</f>
        <v>Песок природный обогащенный для строительных работ средний, м3</v>
      </c>
      <c r="D238" s="87">
        <f>ROUND(Source!I615,6)</f>
        <v>4484</v>
      </c>
      <c r="E238" s="29">
        <f>ROUND(Source!AC615,2)</f>
        <v>70.599999999999994</v>
      </c>
      <c r="F238" s="28"/>
      <c r="G238" s="30">
        <f>ROUND(Source!O615,0)</f>
        <v>316570</v>
      </c>
      <c r="H238" s="87"/>
      <c r="I238" s="28"/>
      <c r="J238" s="28"/>
      <c r="K238" s="28"/>
      <c r="L238" s="61"/>
      <c r="T238">
        <f>Source!O615</f>
        <v>316570</v>
      </c>
      <c r="U238">
        <f>Source!P615</f>
        <v>316570</v>
      </c>
      <c r="V238">
        <f>Source!S615</f>
        <v>0</v>
      </c>
      <c r="W238">
        <f>Source!Q615</f>
        <v>0</v>
      </c>
      <c r="X238">
        <f>Source!R615</f>
        <v>0</v>
      </c>
      <c r="Y238">
        <f>Source!U615</f>
        <v>0</v>
      </c>
      <c r="Z238">
        <f>Source!V615</f>
        <v>0</v>
      </c>
      <c r="AA238">
        <f>Source!X615</f>
        <v>0</v>
      </c>
      <c r="AB238">
        <f>Source!Y615</f>
        <v>0</v>
      </c>
    </row>
    <row r="239" spans="1:28" x14ac:dyDescent="0.2">
      <c r="A239" s="86"/>
      <c r="B239" s="34"/>
      <c r="C239" s="35" t="s">
        <v>925</v>
      </c>
      <c r="D239" s="88"/>
      <c r="E239" s="44"/>
      <c r="F239" s="28"/>
      <c r="G239" s="45"/>
      <c r="H239" s="88"/>
      <c r="I239" s="28"/>
      <c r="J239" s="28"/>
      <c r="K239" s="28"/>
      <c r="L239" s="61"/>
    </row>
    <row r="240" spans="1:28" x14ac:dyDescent="0.2">
      <c r="A240" s="95"/>
      <c r="B240" s="96"/>
      <c r="C240" s="96"/>
      <c r="D240" s="96"/>
      <c r="E240" s="96"/>
      <c r="F240" s="96"/>
      <c r="G240" s="96"/>
      <c r="H240" s="96"/>
      <c r="I240" s="96"/>
      <c r="J240" s="96"/>
      <c r="K240" s="97"/>
      <c r="L240" s="61"/>
    </row>
    <row r="241" spans="1:28" ht="24" x14ac:dyDescent="0.2">
      <c r="A241" s="85" t="str">
        <f>Source!E616</f>
        <v>38</v>
      </c>
      <c r="B241" s="32" t="s">
        <v>926</v>
      </c>
      <c r="C241" s="33" t="str">
        <f>CONCATENATE(Source!G616, ", ",Source!DW616)</f>
        <v>Уплотнение грунта пневматическими трамбовками, группа грунтов: 1-2, 100 м3</v>
      </c>
      <c r="D241" s="87">
        <f>ROUND(Source!I616,6)</f>
        <v>26.6</v>
      </c>
      <c r="E241" s="29">
        <f>ROUND(Source!AB616,2)</f>
        <v>348.46</v>
      </c>
      <c r="F241" s="29">
        <f>ROUND(Source!AD616,2)</f>
        <v>241.58</v>
      </c>
      <c r="G241" s="89">
        <f>ROUND(Source!O616,0)</f>
        <v>9269</v>
      </c>
      <c r="H241" s="89">
        <f>ROUND(Source!S616,0)</f>
        <v>2843</v>
      </c>
      <c r="I241" s="30">
        <f>ROUND(Source!Q616,0)</f>
        <v>6426</v>
      </c>
      <c r="J241" s="28">
        <f>ROUND(Source!AH616,6)</f>
        <v>12.53</v>
      </c>
      <c r="K241" s="31">
        <f>ROUND(Source!U616,6)</f>
        <v>333.298</v>
      </c>
      <c r="L241" s="61"/>
      <c r="T241">
        <f>Source!O616</f>
        <v>9269</v>
      </c>
      <c r="U241">
        <f>Source!P616</f>
        <v>0</v>
      </c>
      <c r="V241">
        <f>Source!S616</f>
        <v>2843</v>
      </c>
      <c r="W241">
        <f>Source!Q616</f>
        <v>6426</v>
      </c>
      <c r="X241">
        <f>Source!R616</f>
        <v>701</v>
      </c>
      <c r="Y241">
        <f>Source!U616</f>
        <v>333.298</v>
      </c>
      <c r="Z241">
        <f>Source!V616</f>
        <v>69.692000000000007</v>
      </c>
      <c r="AA241">
        <f>Source!X616</f>
        <v>3260</v>
      </c>
      <c r="AB241">
        <f>Source!Y616</f>
        <v>1630</v>
      </c>
    </row>
    <row r="242" spans="1:28" x14ac:dyDescent="0.2">
      <c r="A242" s="86"/>
      <c r="B242" s="34"/>
      <c r="C242" s="35" t="s">
        <v>927</v>
      </c>
      <c r="D242" s="88"/>
      <c r="E242" s="29">
        <f>ROUND(Source!AF616,2)</f>
        <v>106.88</v>
      </c>
      <c r="F242" s="29">
        <f>ROUND(Source!AE616,2)</f>
        <v>26.36</v>
      </c>
      <c r="G242" s="90"/>
      <c r="H242" s="90"/>
      <c r="I242" s="30">
        <f>ROUND(Source!R616,0)</f>
        <v>701</v>
      </c>
      <c r="J242" s="28">
        <f>ROUND(Source!AI616,6)</f>
        <v>2.62</v>
      </c>
      <c r="K242" s="31">
        <f>ROUND(Source!V616,6)</f>
        <v>69.691999999999993</v>
      </c>
      <c r="L242" s="61"/>
    </row>
    <row r="243" spans="1:28" x14ac:dyDescent="0.2">
      <c r="A243" s="54"/>
      <c r="B243" s="54"/>
      <c r="C243" s="91" t="s">
        <v>928</v>
      </c>
      <c r="D243" s="91"/>
      <c r="E243" s="91"/>
      <c r="F243" s="91"/>
      <c r="G243" s="91"/>
      <c r="H243" s="91"/>
      <c r="I243" s="91"/>
      <c r="J243" s="91"/>
      <c r="K243" s="91"/>
      <c r="L243" s="61"/>
    </row>
    <row r="244" spans="1:28" x14ac:dyDescent="0.2">
      <c r="A244" s="54"/>
      <c r="B244" s="54"/>
      <c r="C244" s="91" t="s">
        <v>929</v>
      </c>
      <c r="D244" s="91"/>
      <c r="E244" s="91"/>
      <c r="F244" s="91"/>
      <c r="G244" s="91"/>
      <c r="H244" s="91"/>
      <c r="I244" s="91"/>
      <c r="J244" s="91"/>
      <c r="K244" s="91"/>
      <c r="L244" s="61"/>
    </row>
    <row r="245" spans="1:28" x14ac:dyDescent="0.2">
      <c r="A245" s="95"/>
      <c r="B245" s="96"/>
      <c r="C245" s="96"/>
      <c r="D245" s="96"/>
      <c r="E245" s="96"/>
      <c r="F245" s="96"/>
      <c r="G245" s="96"/>
      <c r="H245" s="96"/>
      <c r="I245" s="96"/>
      <c r="J245" s="96"/>
      <c r="K245" s="97"/>
      <c r="L245" s="61"/>
    </row>
    <row r="246" spans="1:28" x14ac:dyDescent="0.2">
      <c r="A246" s="93" t="str">
        <f>CONCATENATE("Итого по разделу (без НР и СП) ", Source!G618)</f>
        <v>Итого по разделу (без НР и СП) Обратная засыпка</v>
      </c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61"/>
    </row>
    <row r="247" spans="1:28" x14ac:dyDescent="0.2">
      <c r="A247" s="99" t="str">
        <f>Source!H667</f>
        <v>СТОИМОСТЬ ОБЩЕСТРОИТЕЛЬНЫХ РАБОТ</v>
      </c>
      <c r="B247" s="100"/>
      <c r="C247" s="100"/>
      <c r="D247" s="100"/>
      <c r="E247" s="100"/>
      <c r="F247" s="101"/>
      <c r="G247" s="105">
        <f>Source!F667</f>
        <v>330888</v>
      </c>
      <c r="H247" s="41">
        <v>4672</v>
      </c>
      <c r="I247" s="41">
        <v>9646</v>
      </c>
      <c r="J247" s="42"/>
      <c r="K247" s="43">
        <v>576.72219999999993</v>
      </c>
      <c r="L247" s="61"/>
    </row>
    <row r="248" spans="1:28" x14ac:dyDescent="0.2">
      <c r="A248" s="102"/>
      <c r="B248" s="103"/>
      <c r="C248" s="103"/>
      <c r="D248" s="103"/>
      <c r="E248" s="103"/>
      <c r="F248" s="104"/>
      <c r="G248" s="106"/>
      <c r="H248" s="41"/>
      <c r="I248" s="41">
        <v>1110</v>
      </c>
      <c r="J248" s="42"/>
      <c r="K248" s="43">
        <v>99.989779999999996</v>
      </c>
      <c r="L248" s="61"/>
    </row>
    <row r="249" spans="1:28" x14ac:dyDescent="0.2">
      <c r="A249" s="98" t="str">
        <f>Source!H669</f>
        <v>МАТЕРИАЛЬНЫЕ РЕСУРСЫ, НЕ УЧТЕННЫЕ В РАСЦЕНКАХ</v>
      </c>
      <c r="B249" s="98"/>
      <c r="C249" s="98"/>
      <c r="D249" s="98"/>
      <c r="E249" s="98"/>
      <c r="F249" s="98"/>
      <c r="G249" s="37">
        <f>Source!F669</f>
        <v>316570</v>
      </c>
      <c r="H249" s="37"/>
      <c r="I249" s="37"/>
      <c r="J249" s="38"/>
      <c r="K249" s="39"/>
      <c r="L249" s="61"/>
    </row>
    <row r="250" spans="1:28" x14ac:dyDescent="0.2">
      <c r="A250" s="98" t="s">
        <v>930</v>
      </c>
      <c r="B250" s="98"/>
      <c r="C250" s="98"/>
      <c r="D250" s="98"/>
      <c r="E250" s="98"/>
      <c r="F250" s="98"/>
      <c r="G250" s="37">
        <f>Source!F676</f>
        <v>5266</v>
      </c>
      <c r="H250" s="37"/>
      <c r="I250" s="37"/>
      <c r="J250" s="38"/>
      <c r="K250" s="39"/>
      <c r="L250" s="61"/>
    </row>
    <row r="251" spans="1:28" x14ac:dyDescent="0.2">
      <c r="A251" s="98" t="s">
        <v>931</v>
      </c>
      <c r="B251" s="98"/>
      <c r="C251" s="98"/>
      <c r="D251" s="98"/>
      <c r="E251" s="98"/>
      <c r="F251" s="98"/>
      <c r="G251" s="37">
        <f>Source!F677</f>
        <v>2553</v>
      </c>
      <c r="H251" s="37"/>
      <c r="I251" s="37"/>
      <c r="J251" s="38"/>
      <c r="K251" s="39"/>
      <c r="L251" s="61"/>
    </row>
    <row r="252" spans="1:28" x14ac:dyDescent="0.2">
      <c r="A252" s="98" t="str">
        <f>Source!H678</f>
        <v>ВСЕГО, СТОИМОСТЬ ОБЩЕСТРОИТЕЛЬНЫХ РАБОТ</v>
      </c>
      <c r="B252" s="98"/>
      <c r="C252" s="98"/>
      <c r="D252" s="98"/>
      <c r="E252" s="98"/>
      <c r="F252" s="98"/>
      <c r="G252" s="37">
        <f>Source!F678</f>
        <v>338707</v>
      </c>
      <c r="H252" s="37"/>
      <c r="I252" s="37"/>
      <c r="J252" s="38"/>
      <c r="K252" s="39"/>
      <c r="L252" s="61"/>
    </row>
    <row r="253" spans="1:28" x14ac:dyDescent="0.2">
      <c r="A253" s="98" t="str">
        <f>Source!H776</f>
        <v>МАТЕРИАЛЫ</v>
      </c>
      <c r="B253" s="98"/>
      <c r="C253" s="98"/>
      <c r="D253" s="98"/>
      <c r="E253" s="98"/>
      <c r="F253" s="98"/>
      <c r="G253" s="37">
        <f>Source!F776</f>
        <v>316570</v>
      </c>
      <c r="H253" s="37"/>
      <c r="I253" s="37"/>
      <c r="J253" s="38"/>
      <c r="K253" s="39"/>
      <c r="L253" s="61"/>
    </row>
    <row r="254" spans="1:28" x14ac:dyDescent="0.2">
      <c r="A254" s="98" t="str">
        <f>Source!H778</f>
        <v>ВСЕГО ПО РАЗДЕЛУ</v>
      </c>
      <c r="B254" s="98"/>
      <c r="C254" s="98"/>
      <c r="D254" s="98"/>
      <c r="E254" s="98"/>
      <c r="F254" s="98"/>
      <c r="G254" s="37">
        <f>Source!F778</f>
        <v>338707</v>
      </c>
      <c r="H254" s="37"/>
      <c r="I254" s="37"/>
      <c r="J254" s="38"/>
      <c r="K254" s="39"/>
      <c r="L254" s="61"/>
    </row>
    <row r="255" spans="1:28" x14ac:dyDescent="0.2">
      <c r="A255" s="98" t="str">
        <f>Source!H780</f>
        <v>ВСЕГО НАКЛАДНЫЕ РАСХОДЫ</v>
      </c>
      <c r="B255" s="98"/>
      <c r="C255" s="98"/>
      <c r="D255" s="98"/>
      <c r="E255" s="98"/>
      <c r="F255" s="98"/>
      <c r="G255" s="37">
        <f>Source!F780</f>
        <v>5266</v>
      </c>
      <c r="H255" s="37"/>
      <c r="I255" s="37"/>
      <c r="J255" s="38"/>
      <c r="K255" s="39"/>
      <c r="L255" s="61"/>
    </row>
    <row r="256" spans="1:28" x14ac:dyDescent="0.2">
      <c r="A256" s="98" t="str">
        <f>Source!H781</f>
        <v>ВСЕГО СМЕТНАЯ ПРИБЫЛЬ</v>
      </c>
      <c r="B256" s="98"/>
      <c r="C256" s="98"/>
      <c r="D256" s="98"/>
      <c r="E256" s="98"/>
      <c r="F256" s="98"/>
      <c r="G256" s="37">
        <f>Source!F781</f>
        <v>2553</v>
      </c>
      <c r="H256" s="37"/>
      <c r="I256" s="37"/>
      <c r="J256" s="38"/>
      <c r="K256" s="39"/>
      <c r="L256" s="61"/>
    </row>
    <row r="257" spans="1:30" x14ac:dyDescent="0.2">
      <c r="A257" s="98" t="str">
        <f>Source!H783</f>
        <v>Оплата основных рабочих</v>
      </c>
      <c r="B257" s="98"/>
      <c r="C257" s="98"/>
      <c r="D257" s="98"/>
      <c r="E257" s="98"/>
      <c r="F257" s="98"/>
      <c r="G257" s="37">
        <f>Source!F783</f>
        <v>4672</v>
      </c>
      <c r="H257" s="37"/>
      <c r="I257" s="37"/>
      <c r="J257" s="38"/>
      <c r="K257" s="39"/>
      <c r="L257" s="61"/>
    </row>
    <row r="258" spans="1:30" x14ac:dyDescent="0.2">
      <c r="A258" s="98" t="str">
        <f>Source!H785</f>
        <v>Оплата механизаторов</v>
      </c>
      <c r="B258" s="98"/>
      <c r="C258" s="98"/>
      <c r="D258" s="98"/>
      <c r="E258" s="98"/>
      <c r="F258" s="98"/>
      <c r="G258" s="37">
        <f>Source!F785</f>
        <v>1110</v>
      </c>
      <c r="H258" s="37"/>
      <c r="I258" s="37"/>
      <c r="J258" s="38"/>
      <c r="K258" s="39"/>
      <c r="L258" s="61"/>
    </row>
    <row r="259" spans="1:30" x14ac:dyDescent="0.2">
      <c r="A259" s="98" t="str">
        <f>Source!H787</f>
        <v>Трудозатраты осн. рабочих</v>
      </c>
      <c r="B259" s="98"/>
      <c r="C259" s="98"/>
      <c r="D259" s="98"/>
      <c r="E259" s="98"/>
      <c r="F259" s="98"/>
      <c r="G259" s="37"/>
      <c r="H259" s="37"/>
      <c r="I259" s="37"/>
      <c r="J259" s="38"/>
      <c r="K259" s="39">
        <v>576.72220000000004</v>
      </c>
      <c r="L259" s="61"/>
    </row>
    <row r="260" spans="1:30" x14ac:dyDescent="0.2">
      <c r="A260" s="98" t="str">
        <f>Source!H788</f>
        <v>Трудозатраты механизаторов</v>
      </c>
      <c r="B260" s="98"/>
      <c r="C260" s="98"/>
      <c r="D260" s="98"/>
      <c r="E260" s="98"/>
      <c r="F260" s="98"/>
      <c r="G260" s="37"/>
      <c r="H260" s="37"/>
      <c r="I260" s="37"/>
      <c r="J260" s="38"/>
      <c r="K260" s="39">
        <v>99.989779999999996</v>
      </c>
      <c r="L260" s="61"/>
    </row>
    <row r="261" spans="1:30" x14ac:dyDescent="0.2">
      <c r="A261" s="98" t="str">
        <f>Source!H789</f>
        <v>Нормативная трудоемкость</v>
      </c>
      <c r="B261" s="98"/>
      <c r="C261" s="98"/>
      <c r="D261" s="98"/>
      <c r="E261" s="98"/>
      <c r="F261" s="98"/>
      <c r="G261" s="37"/>
      <c r="H261" s="37"/>
      <c r="I261" s="37"/>
      <c r="J261" s="38"/>
      <c r="K261" s="39">
        <v>676.70978000000002</v>
      </c>
      <c r="L261" s="61"/>
    </row>
    <row r="262" spans="1:30" x14ac:dyDescent="0.2">
      <c r="A262" s="99" t="str">
        <f>"ИТОГО ПО СМЕТЕ (без НР и СП)"</f>
        <v>ИТОГО ПО СМЕТЕ (без НР и СП)</v>
      </c>
      <c r="B262" s="100"/>
      <c r="C262" s="100"/>
      <c r="D262" s="100"/>
      <c r="E262" s="100"/>
      <c r="F262" s="101"/>
      <c r="G262" s="107">
        <f>IF(SUM(T30:T262)=0, "-", SUM(T30:T262))</f>
        <v>20246479</v>
      </c>
      <c r="H262" s="107">
        <f>IF(SUM(V30:V262)=0, "-", SUM(V30:V262))</f>
        <v>2412838</v>
      </c>
      <c r="I262" s="46">
        <f>IF(SUM(W30:W262)=0, "-", SUM(W30:W262))</f>
        <v>820017</v>
      </c>
      <c r="J262" s="47"/>
      <c r="K262" s="48">
        <v>267827.61736700003</v>
      </c>
      <c r="L262" s="61"/>
    </row>
    <row r="263" spans="1:30" x14ac:dyDescent="0.2">
      <c r="A263" s="102"/>
      <c r="B263" s="103"/>
      <c r="C263" s="103"/>
      <c r="D263" s="103"/>
      <c r="E263" s="103"/>
      <c r="F263" s="104"/>
      <c r="G263" s="108"/>
      <c r="H263" s="108"/>
      <c r="I263" s="46">
        <f>IF(SUM(X30:X262)=0, "-", SUM(X30:X262))</f>
        <v>101600</v>
      </c>
      <c r="J263" s="47"/>
      <c r="K263" s="48">
        <v>7852.3923189999996</v>
      </c>
      <c r="L263" s="61"/>
    </row>
    <row r="264" spans="1:30" x14ac:dyDescent="0.2">
      <c r="A264" s="99" t="str">
        <f>Source!H845</f>
        <v>СТОИМОСТЬ ОБЩЕСТРОИТЕЛЬНЫХ РАБОТ</v>
      </c>
      <c r="B264" s="100"/>
      <c r="C264" s="100"/>
      <c r="D264" s="100"/>
      <c r="E264" s="100"/>
      <c r="F264" s="101"/>
      <c r="G264" s="105">
        <f>Source!F845</f>
        <v>17530108</v>
      </c>
      <c r="H264" s="41">
        <v>2353494</v>
      </c>
      <c r="I264" s="41">
        <v>613696</v>
      </c>
      <c r="J264" s="42"/>
      <c r="K264" s="43">
        <v>261533.78080000001</v>
      </c>
      <c r="L264" s="61"/>
    </row>
    <row r="265" spans="1:30" x14ac:dyDescent="0.2">
      <c r="A265" s="102"/>
      <c r="B265" s="103"/>
      <c r="C265" s="103"/>
      <c r="D265" s="103"/>
      <c r="E265" s="103"/>
      <c r="F265" s="104"/>
      <c r="G265" s="106"/>
      <c r="H265" s="41"/>
      <c r="I265" s="41">
        <v>83522</v>
      </c>
      <c r="J265" s="42"/>
      <c r="K265" s="43">
        <v>6415.317301</v>
      </c>
      <c r="L265" s="61"/>
    </row>
    <row r="266" spans="1:30" x14ac:dyDescent="0.2">
      <c r="A266" s="98" t="str">
        <f>Source!H847</f>
        <v>МАТЕРИАЛЬНЫЕ РЕСУРСЫ, НЕ УЧТЕННЫЕ В РАСЦЕНКАХ</v>
      </c>
      <c r="B266" s="98"/>
      <c r="C266" s="98"/>
      <c r="D266" s="98"/>
      <c r="E266" s="98"/>
      <c r="F266" s="98"/>
      <c r="G266" s="37">
        <f>Source!F847</f>
        <v>14518385</v>
      </c>
      <c r="H266" s="37"/>
      <c r="I266" s="37"/>
      <c r="J266" s="38"/>
      <c r="K266" s="39"/>
      <c r="L266" s="61"/>
    </row>
    <row r="267" spans="1:30" ht="24" x14ac:dyDescent="0.2">
      <c r="A267" s="98" t="s">
        <v>932</v>
      </c>
      <c r="B267" s="98"/>
      <c r="C267" s="98"/>
      <c r="D267" s="98"/>
      <c r="E267" s="98"/>
      <c r="F267" s="98"/>
      <c r="G267" s="37">
        <f>Source!F854</f>
        <v>2631924</v>
      </c>
      <c r="H267" s="37"/>
      <c r="I267" s="37"/>
      <c r="J267" s="38"/>
      <c r="K267" s="39"/>
      <c r="L267" s="61"/>
      <c r="AD267" s="40" t="s">
        <v>932</v>
      </c>
    </row>
    <row r="268" spans="1:30" ht="24" x14ac:dyDescent="0.2">
      <c r="A268" s="98" t="s">
        <v>933</v>
      </c>
      <c r="B268" s="98"/>
      <c r="C268" s="98"/>
      <c r="D268" s="98"/>
      <c r="E268" s="98"/>
      <c r="F268" s="98"/>
      <c r="G268" s="37">
        <f>Source!F855</f>
        <v>1454474</v>
      </c>
      <c r="H268" s="37"/>
      <c r="I268" s="37"/>
      <c r="J268" s="38"/>
      <c r="K268" s="39"/>
      <c r="L268" s="61"/>
      <c r="AD268" s="40" t="s">
        <v>933</v>
      </c>
    </row>
    <row r="269" spans="1:30" x14ac:dyDescent="0.2">
      <c r="A269" s="98" t="str">
        <f>Source!H856</f>
        <v>ВСЕГО, СТОИМОСТЬ ОБЩЕСТРОИТЕЛЬНЫХ РАБОТ</v>
      </c>
      <c r="B269" s="98"/>
      <c r="C269" s="98"/>
      <c r="D269" s="98"/>
      <c r="E269" s="98"/>
      <c r="F269" s="98"/>
      <c r="G269" s="37">
        <f>Source!F856</f>
        <v>21616506</v>
      </c>
      <c r="H269" s="37"/>
      <c r="I269" s="37"/>
      <c r="J269" s="38"/>
      <c r="K269" s="39"/>
      <c r="L269" s="61"/>
    </row>
    <row r="270" spans="1:30" x14ac:dyDescent="0.2">
      <c r="A270" s="99" t="str">
        <f>Source!H881</f>
        <v>СТОИМОСТЬ МЕТАЛЛОМОНТАЖНЫХ РАБОТ</v>
      </c>
      <c r="B270" s="100"/>
      <c r="C270" s="100"/>
      <c r="D270" s="100"/>
      <c r="E270" s="100"/>
      <c r="F270" s="101"/>
      <c r="G270" s="105">
        <f>Source!F881</f>
        <v>285831</v>
      </c>
      <c r="H270" s="41">
        <v>59344</v>
      </c>
      <c r="I270" s="41">
        <v>206321</v>
      </c>
      <c r="J270" s="42"/>
      <c r="K270" s="43">
        <v>6293.8365670000003</v>
      </c>
      <c r="L270" s="61"/>
    </row>
    <row r="271" spans="1:30" x14ac:dyDescent="0.2">
      <c r="A271" s="102"/>
      <c r="B271" s="103"/>
      <c r="C271" s="103"/>
      <c r="D271" s="103"/>
      <c r="E271" s="103"/>
      <c r="F271" s="104"/>
      <c r="G271" s="106"/>
      <c r="H271" s="41"/>
      <c r="I271" s="41">
        <v>18078</v>
      </c>
      <c r="J271" s="42"/>
      <c r="K271" s="43">
        <v>1437.075018</v>
      </c>
      <c r="L271" s="61"/>
    </row>
    <row r="272" spans="1:30" x14ac:dyDescent="0.2">
      <c r="A272" s="98" t="s">
        <v>910</v>
      </c>
      <c r="B272" s="98"/>
      <c r="C272" s="98"/>
      <c r="D272" s="98"/>
      <c r="E272" s="98"/>
      <c r="F272" s="98"/>
      <c r="G272" s="37">
        <f>Source!F890</f>
        <v>69840</v>
      </c>
      <c r="H272" s="37"/>
      <c r="I272" s="37"/>
      <c r="J272" s="38"/>
      <c r="K272" s="39"/>
      <c r="L272" s="61"/>
    </row>
    <row r="273" spans="1:12" x14ac:dyDescent="0.2">
      <c r="A273" s="98" t="s">
        <v>911</v>
      </c>
      <c r="B273" s="98"/>
      <c r="C273" s="98"/>
      <c r="D273" s="98"/>
      <c r="E273" s="98"/>
      <c r="F273" s="98"/>
      <c r="G273" s="37">
        <f>Source!F891</f>
        <v>53769</v>
      </c>
      <c r="H273" s="37"/>
      <c r="I273" s="37"/>
      <c r="J273" s="38"/>
      <c r="K273" s="39"/>
      <c r="L273" s="61"/>
    </row>
    <row r="274" spans="1:12" x14ac:dyDescent="0.2">
      <c r="A274" s="98" t="str">
        <f>Source!H892</f>
        <v>ВСЕГО, СТОИМОСТЬ МЕТАЛЛОМОНТАЖНЫХ РАБОТ</v>
      </c>
      <c r="B274" s="98"/>
      <c r="C274" s="98"/>
      <c r="D274" s="98"/>
      <c r="E274" s="98"/>
      <c r="F274" s="98"/>
      <c r="G274" s="37">
        <f>Source!F892</f>
        <v>409440</v>
      </c>
      <c r="H274" s="37"/>
      <c r="I274" s="37"/>
      <c r="J274" s="38"/>
      <c r="K274" s="39"/>
      <c r="L274" s="61"/>
    </row>
    <row r="275" spans="1:12" x14ac:dyDescent="0.2">
      <c r="A275" s="98" t="str">
        <f>Source!H954</f>
        <v>МАТЕРИАЛЫ</v>
      </c>
      <c r="B275" s="98"/>
      <c r="C275" s="98"/>
      <c r="D275" s="98"/>
      <c r="E275" s="98"/>
      <c r="F275" s="98"/>
      <c r="G275" s="37">
        <f>Source!F954</f>
        <v>14518385</v>
      </c>
      <c r="H275" s="37"/>
      <c r="I275" s="37"/>
      <c r="J275" s="38"/>
      <c r="K275" s="39"/>
      <c r="L275" s="61"/>
    </row>
    <row r="276" spans="1:12" x14ac:dyDescent="0.2">
      <c r="A276" s="98" t="str">
        <f>Source!H955</f>
        <v>ПЕРЕВОЗКА, ТАРА, УПАКОВКА</v>
      </c>
      <c r="B276" s="98"/>
      <c r="C276" s="98"/>
      <c r="D276" s="98"/>
      <c r="E276" s="98"/>
      <c r="F276" s="98"/>
      <c r="G276" s="37">
        <f>Source!F955</f>
        <v>2430540</v>
      </c>
      <c r="H276" s="37"/>
      <c r="I276" s="37"/>
      <c r="J276" s="38"/>
      <c r="K276" s="39"/>
      <c r="L276" s="61"/>
    </row>
    <row r="277" spans="1:12" x14ac:dyDescent="0.2">
      <c r="A277" s="98" t="str">
        <f>Source!H956</f>
        <v>ВСЕГО ПО СМЕТЕ</v>
      </c>
      <c r="B277" s="98"/>
      <c r="C277" s="98"/>
      <c r="D277" s="98"/>
      <c r="E277" s="98"/>
      <c r="F277" s="98"/>
      <c r="G277" s="37">
        <f>Source!F956</f>
        <v>24456486</v>
      </c>
      <c r="H277" s="37"/>
      <c r="I277" s="37"/>
      <c r="J277" s="38"/>
      <c r="K277" s="39"/>
      <c r="L277" s="61"/>
    </row>
    <row r="278" spans="1:12" x14ac:dyDescent="0.2">
      <c r="A278" s="98" t="str">
        <f>Source!H958</f>
        <v>ВСЕГО НАКЛАДНЫЕ РАСХОДЫ</v>
      </c>
      <c r="B278" s="98"/>
      <c r="C278" s="98"/>
      <c r="D278" s="98"/>
      <c r="E278" s="98"/>
      <c r="F278" s="98"/>
      <c r="G278" s="37">
        <f>Source!F958</f>
        <v>2701764</v>
      </c>
      <c r="H278" s="37"/>
      <c r="I278" s="37"/>
      <c r="J278" s="38"/>
      <c r="K278" s="39"/>
      <c r="L278" s="61"/>
    </row>
    <row r="279" spans="1:12" x14ac:dyDescent="0.2">
      <c r="A279" s="98" t="str">
        <f>Source!H959</f>
        <v>ВСЕГО СМЕТНАЯ ПРИБЫЛЬ</v>
      </c>
      <c r="B279" s="98"/>
      <c r="C279" s="98"/>
      <c r="D279" s="98"/>
      <c r="E279" s="98"/>
      <c r="F279" s="98"/>
      <c r="G279" s="37">
        <f>Source!F959</f>
        <v>1508243</v>
      </c>
      <c r="H279" s="37"/>
      <c r="I279" s="37"/>
      <c r="J279" s="38"/>
      <c r="K279" s="39"/>
      <c r="L279" s="61"/>
    </row>
    <row r="280" spans="1:12" x14ac:dyDescent="0.2">
      <c r="A280" s="98" t="str">
        <f>Source!H961</f>
        <v>Оплата основных рабочих</v>
      </c>
      <c r="B280" s="98"/>
      <c r="C280" s="98"/>
      <c r="D280" s="98"/>
      <c r="E280" s="98"/>
      <c r="F280" s="98"/>
      <c r="G280" s="37">
        <f>Source!F961</f>
        <v>2412838</v>
      </c>
      <c r="H280" s="37"/>
      <c r="I280" s="37"/>
      <c r="J280" s="38"/>
      <c r="K280" s="39"/>
      <c r="L280" s="61"/>
    </row>
    <row r="281" spans="1:12" x14ac:dyDescent="0.2">
      <c r="A281" s="98" t="str">
        <f>Source!H963</f>
        <v>Оплата механизаторов</v>
      </c>
      <c r="B281" s="98"/>
      <c r="C281" s="98"/>
      <c r="D281" s="98"/>
      <c r="E281" s="98"/>
      <c r="F281" s="98"/>
      <c r="G281" s="37">
        <f>Source!F963</f>
        <v>101600</v>
      </c>
      <c r="H281" s="37"/>
      <c r="I281" s="37"/>
      <c r="J281" s="38"/>
      <c r="K281" s="39"/>
      <c r="L281" s="61"/>
    </row>
    <row r="282" spans="1:12" x14ac:dyDescent="0.2">
      <c r="A282" s="98" t="str">
        <f>Source!H965</f>
        <v>Трудозатраты осн. рабочих</v>
      </c>
      <c r="B282" s="98"/>
      <c r="C282" s="98"/>
      <c r="D282" s="98"/>
      <c r="E282" s="98"/>
      <c r="F282" s="98"/>
      <c r="G282" s="37"/>
      <c r="H282" s="37"/>
      <c r="I282" s="37"/>
      <c r="J282" s="38"/>
      <c r="K282" s="39">
        <v>267827.61736700003</v>
      </c>
      <c r="L282" s="61"/>
    </row>
    <row r="283" spans="1:12" x14ac:dyDescent="0.2">
      <c r="A283" s="98" t="str">
        <f>Source!H966</f>
        <v>Трудозатраты механизаторов</v>
      </c>
      <c r="B283" s="98"/>
      <c r="C283" s="98"/>
      <c r="D283" s="98"/>
      <c r="E283" s="98"/>
      <c r="F283" s="98"/>
      <c r="G283" s="37"/>
      <c r="H283" s="37"/>
      <c r="I283" s="37"/>
      <c r="J283" s="38"/>
      <c r="K283" s="39">
        <v>7852.3923189999996</v>
      </c>
      <c r="L283" s="61"/>
    </row>
    <row r="284" spans="1:12" x14ac:dyDescent="0.2">
      <c r="A284" s="98" t="str">
        <f>Source!H967</f>
        <v>Нормативная трудоемкость</v>
      </c>
      <c r="B284" s="98"/>
      <c r="C284" s="98"/>
      <c r="D284" s="98"/>
      <c r="E284" s="98"/>
      <c r="F284" s="98"/>
      <c r="G284" s="37"/>
      <c r="H284" s="37"/>
      <c r="I284" s="37"/>
      <c r="J284" s="38"/>
      <c r="K284" s="39">
        <v>275680.01231899997</v>
      </c>
      <c r="L284" s="61"/>
    </row>
    <row r="285" spans="1:12" x14ac:dyDescent="0.2">
      <c r="A285" s="8"/>
      <c r="B285" s="8"/>
      <c r="C285" s="8"/>
      <c r="D285" s="8"/>
      <c r="E285" s="8"/>
      <c r="F285" s="8"/>
      <c r="G285" s="55"/>
      <c r="H285" s="55"/>
      <c r="I285" s="55"/>
      <c r="J285" s="8"/>
      <c r="K285" s="56"/>
    </row>
    <row r="286" spans="1:12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</row>
    <row r="287" spans="1:12" x14ac:dyDescent="0.2">
      <c r="A287" s="57"/>
      <c r="B287" s="49" t="s">
        <v>934</v>
      </c>
      <c r="C287" s="50" t="str">
        <f>Source!AB12</f>
        <v/>
      </c>
      <c r="D287" s="51"/>
      <c r="E287" s="51"/>
      <c r="F287" s="51"/>
      <c r="G287" s="51"/>
      <c r="H287" s="51"/>
      <c r="I287" s="52" t="str">
        <f>Source!AC12</f>
        <v/>
      </c>
      <c r="J287" s="53"/>
      <c r="K287" s="53"/>
    </row>
    <row r="288" spans="1:12" x14ac:dyDescent="0.2">
      <c r="A288" s="57"/>
      <c r="B288" s="49"/>
      <c r="C288" s="109" t="s">
        <v>935</v>
      </c>
      <c r="D288" s="109"/>
      <c r="E288" s="109"/>
      <c r="F288" s="109"/>
      <c r="G288" s="109"/>
      <c r="H288" s="109"/>
      <c r="I288" s="109"/>
      <c r="J288" s="57"/>
      <c r="K288" s="58"/>
    </row>
    <row r="289" spans="1:11" x14ac:dyDescent="0.2">
      <c r="A289" s="57"/>
      <c r="B289" s="59"/>
      <c r="C289" s="58"/>
      <c r="D289" s="58"/>
      <c r="E289" s="58"/>
      <c r="F289" s="58"/>
      <c r="G289" s="58"/>
      <c r="H289" s="58"/>
      <c r="I289" s="58"/>
      <c r="J289" s="57"/>
      <c r="K289" s="58"/>
    </row>
    <row r="290" spans="1:11" x14ac:dyDescent="0.2">
      <c r="A290" s="57"/>
      <c r="B290" s="49" t="s">
        <v>936</v>
      </c>
      <c r="C290" s="50" t="str">
        <f>Source!AD12</f>
        <v/>
      </c>
      <c r="D290" s="51"/>
      <c r="E290" s="51"/>
      <c r="F290" s="51"/>
      <c r="G290" s="51"/>
      <c r="H290" s="51"/>
      <c r="I290" s="52" t="str">
        <f>Source!AE12</f>
        <v/>
      </c>
      <c r="J290" s="53"/>
      <c r="K290" s="53"/>
    </row>
    <row r="291" spans="1:11" x14ac:dyDescent="0.2">
      <c r="A291" s="57"/>
      <c r="B291" s="60"/>
      <c r="C291" s="109" t="s">
        <v>935</v>
      </c>
      <c r="D291" s="109"/>
      <c r="E291" s="109"/>
      <c r="F291" s="109"/>
      <c r="G291" s="109"/>
      <c r="H291" s="109"/>
      <c r="I291" s="109"/>
      <c r="J291" s="57"/>
      <c r="K291" s="57"/>
    </row>
    <row r="292" spans="1:1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</row>
    <row r="293" spans="1:11" x14ac:dyDescent="0.2">
      <c r="A293" s="8"/>
      <c r="B293" s="49" t="s">
        <v>937</v>
      </c>
      <c r="C293" s="50" t="str">
        <f>Source!AF12</f>
        <v/>
      </c>
      <c r="D293" s="51"/>
      <c r="E293" s="51"/>
      <c r="F293" s="51"/>
      <c r="G293" s="51"/>
      <c r="H293" s="51"/>
      <c r="I293" s="52" t="str">
        <f>Source!AG12</f>
        <v/>
      </c>
      <c r="J293" s="8"/>
      <c r="K293" s="8"/>
    </row>
    <row r="294" spans="1:11" x14ac:dyDescent="0.2">
      <c r="A294" s="8"/>
      <c r="B294" s="60"/>
      <c r="C294" s="109" t="s">
        <v>935</v>
      </c>
      <c r="D294" s="109"/>
      <c r="E294" s="109"/>
      <c r="F294" s="109"/>
      <c r="G294" s="109"/>
      <c r="H294" s="109"/>
      <c r="I294" s="109"/>
      <c r="J294" s="8"/>
      <c r="K294" s="8"/>
    </row>
    <row r="295" spans="1:1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</row>
  </sheetData>
  <mergeCells count="359">
    <mergeCell ref="A283:F283"/>
    <mergeCell ref="A284:F284"/>
    <mergeCell ref="C288:I288"/>
    <mergeCell ref="C291:I291"/>
    <mergeCell ref="C294:I294"/>
    <mergeCell ref="A277:F277"/>
    <mergeCell ref="A278:F278"/>
    <mergeCell ref="A279:F279"/>
    <mergeCell ref="A280:F280"/>
    <mergeCell ref="A281:F281"/>
    <mergeCell ref="A282:F282"/>
    <mergeCell ref="G270:G271"/>
    <mergeCell ref="A272:F272"/>
    <mergeCell ref="A273:F273"/>
    <mergeCell ref="A274:F274"/>
    <mergeCell ref="A275:F275"/>
    <mergeCell ref="A276:F276"/>
    <mergeCell ref="A266:F266"/>
    <mergeCell ref="A267:F267"/>
    <mergeCell ref="A268:F268"/>
    <mergeCell ref="A269:F269"/>
    <mergeCell ref="A270:F271"/>
    <mergeCell ref="A261:F261"/>
    <mergeCell ref="A262:F263"/>
    <mergeCell ref="G262:G263"/>
    <mergeCell ref="H262:H263"/>
    <mergeCell ref="A264:F265"/>
    <mergeCell ref="G264:G265"/>
    <mergeCell ref="A255:F255"/>
    <mergeCell ref="A256:F256"/>
    <mergeCell ref="A257:F257"/>
    <mergeCell ref="A258:F258"/>
    <mergeCell ref="A259:F259"/>
    <mergeCell ref="A260:F260"/>
    <mergeCell ref="A249:F249"/>
    <mergeCell ref="A250:F250"/>
    <mergeCell ref="A251:F251"/>
    <mergeCell ref="A252:F252"/>
    <mergeCell ref="A253:F253"/>
    <mergeCell ref="A254:F254"/>
    <mergeCell ref="C244:K244"/>
    <mergeCell ref="A245:K245"/>
    <mergeCell ref="A246:K246"/>
    <mergeCell ref="A247:F248"/>
    <mergeCell ref="G247:G248"/>
    <mergeCell ref="A240:K240"/>
    <mergeCell ref="A241:A242"/>
    <mergeCell ref="D241:D242"/>
    <mergeCell ref="G241:G242"/>
    <mergeCell ref="H241:H242"/>
    <mergeCell ref="C243:K243"/>
    <mergeCell ref="C235:K235"/>
    <mergeCell ref="C236:K236"/>
    <mergeCell ref="A237:K237"/>
    <mergeCell ref="A238:A239"/>
    <mergeCell ref="D238:D239"/>
    <mergeCell ref="H238:H239"/>
    <mergeCell ref="C230:K230"/>
    <mergeCell ref="C231:K231"/>
    <mergeCell ref="A232:K232"/>
    <mergeCell ref="A233:A234"/>
    <mergeCell ref="D233:D234"/>
    <mergeCell ref="G233:G234"/>
    <mergeCell ref="H233:H234"/>
    <mergeCell ref="C226:K226"/>
    <mergeCell ref="A227:K227"/>
    <mergeCell ref="A228:A229"/>
    <mergeCell ref="D228:D229"/>
    <mergeCell ref="G228:G229"/>
    <mergeCell ref="H228:H229"/>
    <mergeCell ref="A222:K222"/>
    <mergeCell ref="A223:A224"/>
    <mergeCell ref="D223:D224"/>
    <mergeCell ref="G223:G224"/>
    <mergeCell ref="H223:H224"/>
    <mergeCell ref="C225:K225"/>
    <mergeCell ref="A216:F216"/>
    <mergeCell ref="A217:F217"/>
    <mergeCell ref="A218:F218"/>
    <mergeCell ref="A219:F219"/>
    <mergeCell ref="A220:F220"/>
    <mergeCell ref="A221:F221"/>
    <mergeCell ref="A210:F210"/>
    <mergeCell ref="A211:F211"/>
    <mergeCell ref="A212:F212"/>
    <mergeCell ref="A213:F213"/>
    <mergeCell ref="A214:F214"/>
    <mergeCell ref="A215:F215"/>
    <mergeCell ref="A206:F206"/>
    <mergeCell ref="A207:F207"/>
    <mergeCell ref="A208:F209"/>
    <mergeCell ref="G208:G209"/>
    <mergeCell ref="A202:F203"/>
    <mergeCell ref="G202:G203"/>
    <mergeCell ref="A204:F204"/>
    <mergeCell ref="A205:F205"/>
    <mergeCell ref="A197:K197"/>
    <mergeCell ref="A198:A199"/>
    <mergeCell ref="D198:D199"/>
    <mergeCell ref="H198:H199"/>
    <mergeCell ref="A200:K200"/>
    <mergeCell ref="A201:K201"/>
    <mergeCell ref="C192:K192"/>
    <mergeCell ref="C193:K193"/>
    <mergeCell ref="A194:K194"/>
    <mergeCell ref="A195:A196"/>
    <mergeCell ref="D195:D196"/>
    <mergeCell ref="H195:H196"/>
    <mergeCell ref="A187:A188"/>
    <mergeCell ref="D187:D188"/>
    <mergeCell ref="H187:H188"/>
    <mergeCell ref="A189:K189"/>
    <mergeCell ref="A190:A191"/>
    <mergeCell ref="D190:D191"/>
    <mergeCell ref="G190:G191"/>
    <mergeCell ref="H190:H191"/>
    <mergeCell ref="C182:K182"/>
    <mergeCell ref="A183:K183"/>
    <mergeCell ref="A184:A185"/>
    <mergeCell ref="D184:D185"/>
    <mergeCell ref="H184:H185"/>
    <mergeCell ref="A186:K186"/>
    <mergeCell ref="A178:K178"/>
    <mergeCell ref="A179:A180"/>
    <mergeCell ref="D179:D180"/>
    <mergeCell ref="G179:G180"/>
    <mergeCell ref="H179:H180"/>
    <mergeCell ref="C181:K181"/>
    <mergeCell ref="C172:K172"/>
    <mergeCell ref="C173:K173"/>
    <mergeCell ref="C174:K174"/>
    <mergeCell ref="A175:K175"/>
    <mergeCell ref="A176:A177"/>
    <mergeCell ref="D176:D177"/>
    <mergeCell ref="H176:H177"/>
    <mergeCell ref="A166:K166"/>
    <mergeCell ref="A167:A168"/>
    <mergeCell ref="D167:D168"/>
    <mergeCell ref="H167:H168"/>
    <mergeCell ref="A169:K169"/>
    <mergeCell ref="A170:A171"/>
    <mergeCell ref="D170:D171"/>
    <mergeCell ref="G170:G171"/>
    <mergeCell ref="H170:H171"/>
    <mergeCell ref="C161:K161"/>
    <mergeCell ref="C162:K162"/>
    <mergeCell ref="A163:K163"/>
    <mergeCell ref="A164:A165"/>
    <mergeCell ref="D164:D165"/>
    <mergeCell ref="H164:H165"/>
    <mergeCell ref="A157:F157"/>
    <mergeCell ref="A158:K158"/>
    <mergeCell ref="A159:A160"/>
    <mergeCell ref="D159:D160"/>
    <mergeCell ref="G159:G160"/>
    <mergeCell ref="H159:H160"/>
    <mergeCell ref="A151:F151"/>
    <mergeCell ref="A152:F152"/>
    <mergeCell ref="A153:F153"/>
    <mergeCell ref="A154:F154"/>
    <mergeCell ref="A155:F155"/>
    <mergeCell ref="A156:F156"/>
    <mergeCell ref="A145:F145"/>
    <mergeCell ref="A146:F146"/>
    <mergeCell ref="A147:F147"/>
    <mergeCell ref="A148:F148"/>
    <mergeCell ref="A149:F149"/>
    <mergeCell ref="A150:F150"/>
    <mergeCell ref="C140:K140"/>
    <mergeCell ref="A141:K141"/>
    <mergeCell ref="A142:K142"/>
    <mergeCell ref="A143:F144"/>
    <mergeCell ref="G143:G144"/>
    <mergeCell ref="A136:A137"/>
    <mergeCell ref="D136:D137"/>
    <mergeCell ref="G136:G137"/>
    <mergeCell ref="H136:H137"/>
    <mergeCell ref="C138:K138"/>
    <mergeCell ref="C139:K139"/>
    <mergeCell ref="C131:K131"/>
    <mergeCell ref="A132:K132"/>
    <mergeCell ref="A133:A134"/>
    <mergeCell ref="D133:D134"/>
    <mergeCell ref="H133:H134"/>
    <mergeCell ref="A135:K135"/>
    <mergeCell ref="A127:K127"/>
    <mergeCell ref="A128:A129"/>
    <mergeCell ref="D128:D129"/>
    <mergeCell ref="G128:G129"/>
    <mergeCell ref="H128:H129"/>
    <mergeCell ref="C130:K130"/>
    <mergeCell ref="A123:A124"/>
    <mergeCell ref="D123:D124"/>
    <mergeCell ref="G123:G124"/>
    <mergeCell ref="H123:H124"/>
    <mergeCell ref="C125:K125"/>
    <mergeCell ref="C126:K126"/>
    <mergeCell ref="C118:K118"/>
    <mergeCell ref="A119:K119"/>
    <mergeCell ref="A120:A121"/>
    <mergeCell ref="D120:D121"/>
    <mergeCell ref="H120:H121"/>
    <mergeCell ref="A122:K122"/>
    <mergeCell ref="A114:K114"/>
    <mergeCell ref="A115:A116"/>
    <mergeCell ref="D115:D116"/>
    <mergeCell ref="G115:G116"/>
    <mergeCell ref="H115:H116"/>
    <mergeCell ref="C117:K117"/>
    <mergeCell ref="A109:A110"/>
    <mergeCell ref="D109:D110"/>
    <mergeCell ref="H109:H110"/>
    <mergeCell ref="A111:K111"/>
    <mergeCell ref="A112:A113"/>
    <mergeCell ref="D112:D113"/>
    <mergeCell ref="H112:H113"/>
    <mergeCell ref="C104:K104"/>
    <mergeCell ref="A105:K105"/>
    <mergeCell ref="A106:A107"/>
    <mergeCell ref="D106:D107"/>
    <mergeCell ref="H106:H107"/>
    <mergeCell ref="A108:K108"/>
    <mergeCell ref="C99:K99"/>
    <mergeCell ref="A100:K100"/>
    <mergeCell ref="A101:A102"/>
    <mergeCell ref="D101:D102"/>
    <mergeCell ref="H101:H102"/>
    <mergeCell ref="C103:K103"/>
    <mergeCell ref="A95:K95"/>
    <mergeCell ref="A96:A97"/>
    <mergeCell ref="D96:D97"/>
    <mergeCell ref="G96:G97"/>
    <mergeCell ref="H96:H97"/>
    <mergeCell ref="C98:K98"/>
    <mergeCell ref="C90:K90"/>
    <mergeCell ref="C91:K91"/>
    <mergeCell ref="A92:K92"/>
    <mergeCell ref="A93:A94"/>
    <mergeCell ref="D93:D94"/>
    <mergeCell ref="H93:H94"/>
    <mergeCell ref="A84:K84"/>
    <mergeCell ref="A85:A86"/>
    <mergeCell ref="D85:D86"/>
    <mergeCell ref="H85:H86"/>
    <mergeCell ref="A87:K87"/>
    <mergeCell ref="A88:A89"/>
    <mergeCell ref="D88:D89"/>
    <mergeCell ref="G88:G89"/>
    <mergeCell ref="H88:H89"/>
    <mergeCell ref="A80:A81"/>
    <mergeCell ref="D80:D81"/>
    <mergeCell ref="G80:G81"/>
    <mergeCell ref="H80:H81"/>
    <mergeCell ref="C82:K82"/>
    <mergeCell ref="C83:K83"/>
    <mergeCell ref="C75:K75"/>
    <mergeCell ref="A76:K76"/>
    <mergeCell ref="A77:A78"/>
    <mergeCell ref="D77:D78"/>
    <mergeCell ref="H77:H78"/>
    <mergeCell ref="A79:K79"/>
    <mergeCell ref="A71:K71"/>
    <mergeCell ref="A72:A73"/>
    <mergeCell ref="D72:D73"/>
    <mergeCell ref="G72:G73"/>
    <mergeCell ref="H72:H73"/>
    <mergeCell ref="C74:K74"/>
    <mergeCell ref="A65:F65"/>
    <mergeCell ref="A66:F66"/>
    <mergeCell ref="A67:F67"/>
    <mergeCell ref="A68:F68"/>
    <mergeCell ref="A69:F69"/>
    <mergeCell ref="A70:F70"/>
    <mergeCell ref="A59:F59"/>
    <mergeCell ref="A60:F60"/>
    <mergeCell ref="A61:F61"/>
    <mergeCell ref="A62:F62"/>
    <mergeCell ref="A63:F63"/>
    <mergeCell ref="A64:F64"/>
    <mergeCell ref="C54:K54"/>
    <mergeCell ref="A55:K55"/>
    <mergeCell ref="A56:K56"/>
    <mergeCell ref="A57:F58"/>
    <mergeCell ref="G57:G58"/>
    <mergeCell ref="A50:K50"/>
    <mergeCell ref="A51:A52"/>
    <mergeCell ref="D51:D52"/>
    <mergeCell ref="G51:G52"/>
    <mergeCell ref="H51:H52"/>
    <mergeCell ref="C53:K53"/>
    <mergeCell ref="C45:K45"/>
    <mergeCell ref="C46:K46"/>
    <mergeCell ref="A47:K47"/>
    <mergeCell ref="A48:A49"/>
    <mergeCell ref="D48:D49"/>
    <mergeCell ref="G48:G49"/>
    <mergeCell ref="H48:H49"/>
    <mergeCell ref="C39:K39"/>
    <mergeCell ref="C40:K40"/>
    <mergeCell ref="C41:K41"/>
    <mergeCell ref="A42:K42"/>
    <mergeCell ref="A43:A44"/>
    <mergeCell ref="D43:D44"/>
    <mergeCell ref="G43:G44"/>
    <mergeCell ref="H43:H44"/>
    <mergeCell ref="A35:K35"/>
    <mergeCell ref="A36:A37"/>
    <mergeCell ref="D36:D37"/>
    <mergeCell ref="G36:G37"/>
    <mergeCell ref="H36:H37"/>
    <mergeCell ref="C38:K38"/>
    <mergeCell ref="A31:A32"/>
    <mergeCell ref="D31:D32"/>
    <mergeCell ref="G31:G32"/>
    <mergeCell ref="H31:H32"/>
    <mergeCell ref="C33:K33"/>
    <mergeCell ref="C34:K34"/>
    <mergeCell ref="G26:I26"/>
    <mergeCell ref="J26:K26"/>
    <mergeCell ref="G27:G28"/>
    <mergeCell ref="H27:H28"/>
    <mergeCell ref="J27:K27"/>
    <mergeCell ref="A30:K30"/>
    <mergeCell ref="A16:H16"/>
    <mergeCell ref="I16:J16"/>
    <mergeCell ref="A20:H20"/>
    <mergeCell ref="I20:J20"/>
    <mergeCell ref="A22:H22"/>
    <mergeCell ref="A23:H23"/>
    <mergeCell ref="A25:K25"/>
    <mergeCell ref="A26:A28"/>
    <mergeCell ref="B26:B28"/>
    <mergeCell ref="C26:C28"/>
    <mergeCell ref="D26:D28"/>
    <mergeCell ref="E26:F26"/>
    <mergeCell ref="L26:L28"/>
    <mergeCell ref="A7:K7"/>
    <mergeCell ref="A8:K8"/>
    <mergeCell ref="A10:B10"/>
    <mergeCell ref="C10:K10"/>
    <mergeCell ref="A12:H12"/>
    <mergeCell ref="I12:J12"/>
    <mergeCell ref="A1:K1"/>
    <mergeCell ref="A3:B3"/>
    <mergeCell ref="C3:K3"/>
    <mergeCell ref="A5:B5"/>
    <mergeCell ref="C5:K5"/>
    <mergeCell ref="A6:K6"/>
    <mergeCell ref="A17:H17"/>
    <mergeCell ref="I17:J17"/>
    <mergeCell ref="A18:H18"/>
    <mergeCell ref="I18:J18"/>
    <mergeCell ref="A19:H19"/>
    <mergeCell ref="I19:J19"/>
    <mergeCell ref="A13:H13"/>
    <mergeCell ref="A14:H14"/>
    <mergeCell ref="I14:J14"/>
    <mergeCell ref="A15:H15"/>
    <mergeCell ref="I15:J15"/>
  </mergeCells>
  <pageMargins left="0.59055118110236227" right="0.43307086614173229" top="0.98425196850393704" bottom="0.35433070866141736" header="0.59055118110236227" footer="0.11811023622047245"/>
  <pageSetup paperSize="9" scale="75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K1077"/>
  <sheetViews>
    <sheetView workbookViewId="0">
      <selection activeCell="A1073" sqref="A1073:O1073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3</v>
      </c>
      <c r="H1">
        <v>0</v>
      </c>
      <c r="I1" t="s">
        <v>0</v>
      </c>
      <c r="J1" t="s">
        <v>2</v>
      </c>
      <c r="K1">
        <v>0</v>
      </c>
      <c r="L1">
        <v>34575</v>
      </c>
      <c r="M1">
        <v>39449400</v>
      </c>
      <c r="N1">
        <v>11</v>
      </c>
      <c r="O1">
        <v>1</v>
      </c>
      <c r="P1">
        <v>0</v>
      </c>
      <c r="Q1">
        <v>7</v>
      </c>
    </row>
    <row r="12" spans="1:133" x14ac:dyDescent="0.2">
      <c r="A12" s="1">
        <v>1</v>
      </c>
      <c r="B12" s="1">
        <v>1073</v>
      </c>
      <c r="C12" s="1">
        <v>0</v>
      </c>
      <c r="D12" s="1">
        <f>ROW(A974)</f>
        <v>974</v>
      </c>
      <c r="E12" s="1">
        <v>0</v>
      </c>
      <c r="F12" s="1" t="s">
        <v>3</v>
      </c>
      <c r="G12" s="1" t="s">
        <v>4</v>
      </c>
      <c r="H12" s="1" t="s">
        <v>2</v>
      </c>
      <c r="I12" s="1">
        <v>0</v>
      </c>
      <c r="J12" s="1" t="s">
        <v>5</v>
      </c>
      <c r="K12" s="1">
        <v>1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6</v>
      </c>
      <c r="V12" s="1">
        <v>0</v>
      </c>
      <c r="W12" s="1" t="s">
        <v>7</v>
      </c>
      <c r="X12" s="1" t="s">
        <v>2</v>
      </c>
      <c r="Y12" s="1" t="s">
        <v>2</v>
      </c>
      <c r="Z12" s="1" t="s">
        <v>2</v>
      </c>
      <c r="AA12" s="1" t="s">
        <v>2</v>
      </c>
      <c r="AB12" s="1" t="s">
        <v>2</v>
      </c>
      <c r="AC12" s="1" t="s">
        <v>2</v>
      </c>
      <c r="AD12" s="1" t="s">
        <v>2</v>
      </c>
      <c r="AE12" s="1" t="s">
        <v>2</v>
      </c>
      <c r="AF12" s="1" t="s">
        <v>2</v>
      </c>
      <c r="AG12" s="1" t="s">
        <v>2</v>
      </c>
      <c r="AH12" s="1" t="s">
        <v>2</v>
      </c>
      <c r="AI12" s="1" t="s">
        <v>2</v>
      </c>
      <c r="AJ12" s="1" t="s">
        <v>2</v>
      </c>
      <c r="AK12" s="1"/>
      <c r="AL12" s="1" t="s">
        <v>2</v>
      </c>
      <c r="AM12" s="1" t="s">
        <v>2</v>
      </c>
      <c r="AN12" s="1" t="s">
        <v>2</v>
      </c>
      <c r="AO12" s="1"/>
      <c r="AP12" s="1" t="s">
        <v>2</v>
      </c>
      <c r="AQ12" s="1" t="s">
        <v>2</v>
      </c>
      <c r="AR12" s="1" t="s">
        <v>2</v>
      </c>
      <c r="AS12" s="1"/>
      <c r="AT12" s="1"/>
      <c r="AU12" s="1"/>
      <c r="AV12" s="1"/>
      <c r="AW12" s="1"/>
      <c r="AX12" s="1" t="s">
        <v>2</v>
      </c>
      <c r="AY12" s="1" t="s">
        <v>2</v>
      </c>
      <c r="AZ12" s="1" t="s">
        <v>2</v>
      </c>
      <c r="BA12" s="1"/>
      <c r="BB12" s="1"/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851976</v>
      </c>
      <c r="CI12" s="1" t="s">
        <v>2</v>
      </c>
      <c r="CJ12" s="1" t="s">
        <v>2</v>
      </c>
      <c r="CK12" s="1">
        <v>9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B974</f>
        <v>1073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Модуль С</v>
      </c>
      <c r="G18" s="2" t="str">
        <f t="shared" si="0"/>
        <v>Строительство склада на территории складского комплекса</v>
      </c>
      <c r="H18" s="2"/>
      <c r="I18" s="2"/>
      <c r="J18" s="2"/>
      <c r="K18" s="2"/>
      <c r="L18" s="2"/>
      <c r="M18" s="2"/>
      <c r="N18" s="2"/>
      <c r="O18" s="2">
        <f t="shared" ref="O18:AT18" si="1">O974</f>
        <v>17815939</v>
      </c>
      <c r="P18" s="2">
        <f t="shared" si="1"/>
        <v>14583084</v>
      </c>
      <c r="Q18" s="2">
        <f t="shared" si="1"/>
        <v>820017</v>
      </c>
      <c r="R18" s="2">
        <f t="shared" si="1"/>
        <v>101600</v>
      </c>
      <c r="S18" s="2">
        <f t="shared" si="1"/>
        <v>2412838</v>
      </c>
      <c r="T18" s="2">
        <f t="shared" si="1"/>
        <v>0</v>
      </c>
      <c r="U18" s="2">
        <f t="shared" si="1"/>
        <v>267827.61736670003</v>
      </c>
      <c r="V18" s="2">
        <f t="shared" si="1"/>
        <v>7852.3923193999999</v>
      </c>
      <c r="W18" s="2">
        <f t="shared" si="1"/>
        <v>0</v>
      </c>
      <c r="X18" s="2">
        <f t="shared" si="1"/>
        <v>2701764</v>
      </c>
      <c r="Y18" s="2">
        <f t="shared" si="1"/>
        <v>1508243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24456486</v>
      </c>
      <c r="AS18" s="2">
        <f t="shared" si="1"/>
        <v>24456486</v>
      </c>
      <c r="AT18" s="2">
        <f t="shared" si="1"/>
        <v>0</v>
      </c>
      <c r="AU18" s="2">
        <f t="shared" ref="AU18:BZ18" si="2">AU974</f>
        <v>0</v>
      </c>
      <c r="AV18" s="2">
        <f t="shared" si="2"/>
        <v>14583084</v>
      </c>
      <c r="AW18" s="2">
        <f t="shared" si="2"/>
        <v>14583084</v>
      </c>
      <c r="AX18" s="2">
        <f t="shared" si="2"/>
        <v>0</v>
      </c>
      <c r="AY18" s="2">
        <f t="shared" si="2"/>
        <v>14583084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2430540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CA974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DG974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EM974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FS974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ROW(A796)</f>
        <v>796</v>
      </c>
      <c r="E20" s="1"/>
      <c r="F20" s="1" t="s">
        <v>2</v>
      </c>
      <c r="G20" s="1" t="s">
        <v>4</v>
      </c>
      <c r="H20" s="1" t="s">
        <v>2</v>
      </c>
      <c r="I20" s="1">
        <v>0</v>
      </c>
      <c r="J20" s="1" t="s">
        <v>5</v>
      </c>
      <c r="K20" s="1">
        <v>-1</v>
      </c>
      <c r="L20" s="1" t="s">
        <v>2</v>
      </c>
      <c r="M20" s="1" t="s">
        <v>2</v>
      </c>
      <c r="N20" s="1"/>
      <c r="O20" s="1"/>
      <c r="P20" s="1"/>
      <c r="Q20" s="1"/>
      <c r="R20" s="1"/>
      <c r="S20" s="1">
        <v>0</v>
      </c>
      <c r="T20" s="1"/>
      <c r="U20" s="1" t="s">
        <v>2</v>
      </c>
      <c r="V20" s="1">
        <v>0</v>
      </c>
      <c r="W20" s="1"/>
      <c r="X20" s="1"/>
      <c r="Y20" s="1"/>
      <c r="Z20" s="1"/>
      <c r="AA20" s="1"/>
      <c r="AB20" s="1" t="s">
        <v>2</v>
      </c>
      <c r="AC20" s="1" t="s">
        <v>2</v>
      </c>
      <c r="AD20" s="1" t="s">
        <v>2</v>
      </c>
      <c r="AE20" s="1" t="s">
        <v>2</v>
      </c>
      <c r="AF20" s="1" t="s">
        <v>2</v>
      </c>
      <c r="AG20" s="1" t="s">
        <v>2</v>
      </c>
      <c r="AH20" s="1"/>
      <c r="AI20" s="1"/>
      <c r="AJ20" s="1"/>
      <c r="AK20" s="1"/>
      <c r="AL20" s="1"/>
      <c r="AM20" s="1"/>
      <c r="AN20" s="1"/>
      <c r="AO20" s="1"/>
      <c r="AP20" s="1" t="s">
        <v>2</v>
      </c>
      <c r="AQ20" s="1" t="s">
        <v>2</v>
      </c>
      <c r="AR20" s="1" t="s">
        <v>2</v>
      </c>
      <c r="AS20" s="1"/>
      <c r="AT20" s="1"/>
      <c r="AU20" s="1"/>
      <c r="AV20" s="1"/>
      <c r="AW20" s="1"/>
      <c r="AX20" s="1"/>
      <c r="AY20" s="1"/>
      <c r="AZ20" s="1" t="s">
        <v>2</v>
      </c>
      <c r="BA20" s="1"/>
      <c r="BB20" s="1" t="s">
        <v>2</v>
      </c>
      <c r="BC20" s="1" t="s">
        <v>2</v>
      </c>
      <c r="BD20" s="1" t="s">
        <v>2</v>
      </c>
      <c r="BE20" s="1" t="s">
        <v>2</v>
      </c>
      <c r="BF20" s="1" t="s">
        <v>2</v>
      </c>
      <c r="BG20" s="1" t="s">
        <v>2</v>
      </c>
      <c r="BH20" s="1" t="s">
        <v>2</v>
      </c>
      <c r="BI20" s="1" t="s">
        <v>2</v>
      </c>
      <c r="BJ20" s="1" t="s">
        <v>2</v>
      </c>
      <c r="BK20" s="1" t="s">
        <v>2</v>
      </c>
      <c r="BL20" s="1" t="s">
        <v>2</v>
      </c>
      <c r="BM20" s="1" t="s">
        <v>2</v>
      </c>
      <c r="BN20" s="1" t="s">
        <v>2</v>
      </c>
      <c r="BO20" s="1" t="s">
        <v>2</v>
      </c>
      <c r="BP20" s="1" t="s">
        <v>2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2</v>
      </c>
      <c r="CJ20" s="1" t="s">
        <v>2</v>
      </c>
      <c r="CK20" t="s">
        <v>2</v>
      </c>
      <c r="CL20" t="s">
        <v>2</v>
      </c>
      <c r="CM20" t="s">
        <v>2</v>
      </c>
      <c r="CN20" t="s">
        <v>2</v>
      </c>
      <c r="CO20" t="s">
        <v>2</v>
      </c>
      <c r="CP20" t="s">
        <v>2</v>
      </c>
      <c r="CQ20" t="s">
        <v>2</v>
      </c>
    </row>
    <row r="22" spans="1:245" x14ac:dyDescent="0.2">
      <c r="A22" s="2">
        <v>52</v>
      </c>
      <c r="B22" s="2">
        <f t="shared" ref="B22:G22" si="7">B796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/>
      </c>
      <c r="G22" s="2" t="str">
        <f t="shared" si="7"/>
        <v>Строительство склада на территории складского комплекса</v>
      </c>
      <c r="H22" s="2"/>
      <c r="I22" s="2"/>
      <c r="J22" s="2"/>
      <c r="K22" s="2"/>
      <c r="L22" s="2"/>
      <c r="M22" s="2"/>
      <c r="N22" s="2"/>
      <c r="O22" s="2">
        <f t="shared" ref="O22:AT22" si="8">O796</f>
        <v>17815939</v>
      </c>
      <c r="P22" s="2">
        <f t="shared" si="8"/>
        <v>14583084</v>
      </c>
      <c r="Q22" s="2">
        <f t="shared" si="8"/>
        <v>820017</v>
      </c>
      <c r="R22" s="2">
        <f t="shared" si="8"/>
        <v>101600</v>
      </c>
      <c r="S22" s="2">
        <f t="shared" si="8"/>
        <v>2412838</v>
      </c>
      <c r="T22" s="2">
        <f t="shared" si="8"/>
        <v>0</v>
      </c>
      <c r="U22" s="2">
        <f t="shared" si="8"/>
        <v>267827.61736670003</v>
      </c>
      <c r="V22" s="2">
        <f t="shared" si="8"/>
        <v>7852.3923193999999</v>
      </c>
      <c r="W22" s="2">
        <f t="shared" si="8"/>
        <v>0</v>
      </c>
      <c r="X22" s="2">
        <f t="shared" si="8"/>
        <v>2701764</v>
      </c>
      <c r="Y22" s="2">
        <f t="shared" si="8"/>
        <v>1508243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24456486</v>
      </c>
      <c r="AS22" s="2">
        <f t="shared" si="8"/>
        <v>24456486</v>
      </c>
      <c r="AT22" s="2">
        <f t="shared" si="8"/>
        <v>0</v>
      </c>
      <c r="AU22" s="2">
        <f t="shared" ref="AU22:BZ22" si="9">AU796</f>
        <v>0</v>
      </c>
      <c r="AV22" s="2">
        <f t="shared" si="9"/>
        <v>14583084</v>
      </c>
      <c r="AW22" s="2">
        <f t="shared" si="9"/>
        <v>14583084</v>
      </c>
      <c r="AX22" s="2">
        <f t="shared" si="9"/>
        <v>0</v>
      </c>
      <c r="AY22" s="2">
        <f t="shared" si="9"/>
        <v>14583084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2430540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CA796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DG796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EM796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FS796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 s="1">
        <v>4</v>
      </c>
      <c r="B24" s="1">
        <v>1</v>
      </c>
      <c r="C24" s="1"/>
      <c r="D24" s="1">
        <f>ROW(A35)</f>
        <v>35</v>
      </c>
      <c r="E24" s="1"/>
      <c r="F24" s="1" t="s">
        <v>14</v>
      </c>
      <c r="G24" s="1" t="s">
        <v>15</v>
      </c>
      <c r="H24" s="1" t="s">
        <v>2</v>
      </c>
      <c r="I24" s="1">
        <v>0</v>
      </c>
      <c r="J24" s="1"/>
      <c r="K24" s="1">
        <v>0</v>
      </c>
      <c r="L24" s="1"/>
      <c r="M24" s="1" t="s">
        <v>2</v>
      </c>
      <c r="N24" s="1"/>
      <c r="O24" s="1"/>
      <c r="P24" s="1"/>
      <c r="Q24" s="1"/>
      <c r="R24" s="1"/>
      <c r="S24" s="1">
        <v>0</v>
      </c>
      <c r="T24" s="1"/>
      <c r="U24" s="1" t="s">
        <v>2</v>
      </c>
      <c r="V24" s="1">
        <v>0</v>
      </c>
      <c r="W24" s="1"/>
      <c r="X24" s="1"/>
      <c r="Y24" s="1"/>
      <c r="Z24" s="1"/>
      <c r="AA24" s="1"/>
      <c r="AB24" s="1" t="s">
        <v>2</v>
      </c>
      <c r="AC24" s="1" t="s">
        <v>2</v>
      </c>
      <c r="AD24" s="1" t="s">
        <v>2</v>
      </c>
      <c r="AE24" s="1" t="s">
        <v>2</v>
      </c>
      <c r="AF24" s="1" t="s">
        <v>2</v>
      </c>
      <c r="AG24" s="1" t="s">
        <v>2</v>
      </c>
      <c r="AH24" s="1"/>
      <c r="AI24" s="1"/>
      <c r="AJ24" s="1"/>
      <c r="AK24" s="1"/>
      <c r="AL24" s="1"/>
      <c r="AM24" s="1"/>
      <c r="AN24" s="1"/>
      <c r="AO24" s="1"/>
      <c r="AP24" s="1" t="s">
        <v>2</v>
      </c>
      <c r="AQ24" s="1" t="s">
        <v>2</v>
      </c>
      <c r="AR24" s="1" t="s">
        <v>2</v>
      </c>
      <c r="AS24" s="1"/>
      <c r="AT24" s="1"/>
      <c r="AU24" s="1"/>
      <c r="AV24" s="1"/>
      <c r="AW24" s="1"/>
      <c r="AX24" s="1"/>
      <c r="AY24" s="1"/>
      <c r="AZ24" s="1" t="s">
        <v>2</v>
      </c>
      <c r="BA24" s="1"/>
      <c r="BB24" s="1" t="s">
        <v>2</v>
      </c>
      <c r="BC24" s="1" t="s">
        <v>2</v>
      </c>
      <c r="BD24" s="1" t="s">
        <v>2</v>
      </c>
      <c r="BE24" s="1" t="s">
        <v>2</v>
      </c>
      <c r="BF24" s="1" t="s">
        <v>2</v>
      </c>
      <c r="BG24" s="1" t="s">
        <v>2</v>
      </c>
      <c r="BH24" s="1" t="s">
        <v>2</v>
      </c>
      <c r="BI24" s="1" t="s">
        <v>2</v>
      </c>
      <c r="BJ24" s="1" t="s">
        <v>2</v>
      </c>
      <c r="BK24" s="1" t="s">
        <v>2</v>
      </c>
      <c r="BL24" s="1" t="s">
        <v>2</v>
      </c>
      <c r="BM24" s="1" t="s">
        <v>2</v>
      </c>
      <c r="BN24" s="1" t="s">
        <v>2</v>
      </c>
      <c r="BO24" s="1" t="s">
        <v>2</v>
      </c>
      <c r="BP24" s="1" t="s">
        <v>2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 x14ac:dyDescent="0.2">
      <c r="A26" s="2">
        <v>52</v>
      </c>
      <c r="B26" s="2">
        <f t="shared" ref="B26:G26" si="14">B35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Земляные работы</v>
      </c>
      <c r="H26" s="2"/>
      <c r="I26" s="2"/>
      <c r="J26" s="2"/>
      <c r="K26" s="2"/>
      <c r="L26" s="2"/>
      <c r="M26" s="2"/>
      <c r="N26" s="2"/>
      <c r="O26" s="2">
        <f t="shared" ref="O26:AT26" si="15">O35</f>
        <v>205983</v>
      </c>
      <c r="P26" s="2">
        <f t="shared" si="15"/>
        <v>305</v>
      </c>
      <c r="Q26" s="2">
        <f t="shared" si="15"/>
        <v>199778</v>
      </c>
      <c r="R26" s="2">
        <f t="shared" si="15"/>
        <v>25493</v>
      </c>
      <c r="S26" s="2">
        <f t="shared" si="15"/>
        <v>5900</v>
      </c>
      <c r="T26" s="2">
        <f t="shared" si="15"/>
        <v>0</v>
      </c>
      <c r="U26" s="2">
        <f t="shared" si="15"/>
        <v>750.38400000000001</v>
      </c>
      <c r="V26" s="2">
        <f t="shared" si="15"/>
        <v>1888.4149999999997</v>
      </c>
      <c r="W26" s="2">
        <f t="shared" si="15"/>
        <v>0</v>
      </c>
      <c r="X26" s="2">
        <f t="shared" si="15"/>
        <v>28860</v>
      </c>
      <c r="Y26" s="2">
        <f t="shared" si="15"/>
        <v>14399</v>
      </c>
      <c r="Z26" s="2">
        <f t="shared" si="15"/>
        <v>0</v>
      </c>
      <c r="AA26" s="2">
        <f t="shared" si="15"/>
        <v>0</v>
      </c>
      <c r="AB26" s="2">
        <f t="shared" si="15"/>
        <v>205983</v>
      </c>
      <c r="AC26" s="2">
        <f t="shared" si="15"/>
        <v>305</v>
      </c>
      <c r="AD26" s="2">
        <f t="shared" si="15"/>
        <v>199778</v>
      </c>
      <c r="AE26" s="2">
        <f t="shared" si="15"/>
        <v>25493</v>
      </c>
      <c r="AF26" s="2">
        <f t="shared" si="15"/>
        <v>5900</v>
      </c>
      <c r="AG26" s="2">
        <f t="shared" si="15"/>
        <v>0</v>
      </c>
      <c r="AH26" s="2">
        <f t="shared" si="15"/>
        <v>750.38400000000001</v>
      </c>
      <c r="AI26" s="2">
        <f t="shared" si="15"/>
        <v>1888.4149999999997</v>
      </c>
      <c r="AJ26" s="2">
        <f t="shared" si="15"/>
        <v>0</v>
      </c>
      <c r="AK26" s="2">
        <f t="shared" si="15"/>
        <v>28860</v>
      </c>
      <c r="AL26" s="2">
        <f t="shared" si="15"/>
        <v>14399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2679782</v>
      </c>
      <c r="AS26" s="2">
        <f t="shared" si="15"/>
        <v>2679782</v>
      </c>
      <c r="AT26" s="2">
        <f t="shared" si="15"/>
        <v>0</v>
      </c>
      <c r="AU26" s="2">
        <f t="shared" ref="AU26:BZ26" si="16">AU35</f>
        <v>0</v>
      </c>
      <c r="AV26" s="2">
        <f t="shared" si="16"/>
        <v>305</v>
      </c>
      <c r="AW26" s="2">
        <f t="shared" si="16"/>
        <v>305</v>
      </c>
      <c r="AX26" s="2">
        <f t="shared" si="16"/>
        <v>0</v>
      </c>
      <c r="AY26" s="2">
        <f t="shared" si="16"/>
        <v>305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2430540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CA35</f>
        <v>2679782</v>
      </c>
      <c r="CB26" s="2">
        <f t="shared" si="17"/>
        <v>2679782</v>
      </c>
      <c r="CC26" s="2">
        <f t="shared" si="17"/>
        <v>0</v>
      </c>
      <c r="CD26" s="2">
        <f t="shared" si="17"/>
        <v>0</v>
      </c>
      <c r="CE26" s="2">
        <f t="shared" si="17"/>
        <v>305</v>
      </c>
      <c r="CF26" s="2">
        <f t="shared" si="17"/>
        <v>305</v>
      </c>
      <c r="CG26" s="2">
        <f t="shared" si="17"/>
        <v>0</v>
      </c>
      <c r="CH26" s="2">
        <f t="shared" si="17"/>
        <v>305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2430540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DG35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EM35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FS35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 x14ac:dyDescent="0.2">
      <c r="A28">
        <v>17</v>
      </c>
      <c r="B28">
        <v>1</v>
      </c>
      <c r="C28">
        <f>ROW(SmtRes!A5)</f>
        <v>5</v>
      </c>
      <c r="D28">
        <f>ROW(EtalonRes!A5)</f>
        <v>5</v>
      </c>
      <c r="E28" t="s">
        <v>16</v>
      </c>
      <c r="F28" t="s">
        <v>17</v>
      </c>
      <c r="G28" t="s">
        <v>18</v>
      </c>
      <c r="H28" t="s">
        <v>19</v>
      </c>
      <c r="I28">
        <f>ROUND(65100/1000,9)</f>
        <v>65.099999999999994</v>
      </c>
      <c r="J28">
        <v>0</v>
      </c>
      <c r="O28">
        <f>ROUND(CP28,0)</f>
        <v>202568</v>
      </c>
      <c r="P28">
        <f>ROUND(CQ28*I28,0)</f>
        <v>283</v>
      </c>
      <c r="Q28">
        <f>ROUND(CR28*I28,0)</f>
        <v>197289</v>
      </c>
      <c r="R28">
        <f>ROUND(CS28*I28,0)</f>
        <v>25074</v>
      </c>
      <c r="S28">
        <f>ROUND(CT28*I28,0)</f>
        <v>4996</v>
      </c>
      <c r="T28">
        <f>ROUND(CU28*I28,0)</f>
        <v>0</v>
      </c>
      <c r="U28">
        <f>CV28*I28</f>
        <v>640.58399999999995</v>
      </c>
      <c r="V28">
        <f>CW28*I28</f>
        <v>1857.3029999999999</v>
      </c>
      <c r="W28">
        <f>ROUND(CX28*I28,0)</f>
        <v>0</v>
      </c>
      <c r="X28">
        <f t="shared" ref="X28:Y30" si="21">ROUND(CY28,0)</f>
        <v>27664</v>
      </c>
      <c r="Y28">
        <f t="shared" si="21"/>
        <v>13832</v>
      </c>
      <c r="AA28">
        <v>224391872</v>
      </c>
      <c r="AB28">
        <f>ROUND((AC28+AD28+AF28),2)</f>
        <v>3111.64</v>
      </c>
      <c r="AC28">
        <f>ROUND((ES28),2)</f>
        <v>4.34</v>
      </c>
      <c r="AD28">
        <f>ROUND((((ET28)-(EU28))+AE28),2)</f>
        <v>3030.55</v>
      </c>
      <c r="AE28">
        <f>ROUND((EU28),2)</f>
        <v>385.16</v>
      </c>
      <c r="AF28">
        <f>ROUND((EV28),2)</f>
        <v>76.75</v>
      </c>
      <c r="AG28">
        <f>ROUND((AP28),2)</f>
        <v>0</v>
      </c>
      <c r="AH28">
        <f>(EW28)</f>
        <v>9.84</v>
      </c>
      <c r="AI28">
        <f>(EX28)</f>
        <v>28.53</v>
      </c>
      <c r="AJ28">
        <f>(AS28)</f>
        <v>0</v>
      </c>
      <c r="AK28">
        <v>3111.64</v>
      </c>
      <c r="AL28">
        <v>4.34</v>
      </c>
      <c r="AM28">
        <v>3030.55</v>
      </c>
      <c r="AN28">
        <v>385.16</v>
      </c>
      <c r="AO28">
        <v>76.75</v>
      </c>
      <c r="AP28">
        <v>0</v>
      </c>
      <c r="AQ28">
        <v>9.84</v>
      </c>
      <c r="AR28">
        <v>28.53</v>
      </c>
      <c r="AS28">
        <v>0</v>
      </c>
      <c r="AT28">
        <v>92</v>
      </c>
      <c r="AU28">
        <v>46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2</v>
      </c>
      <c r="BE28" t="s">
        <v>2</v>
      </c>
      <c r="BF28" t="s">
        <v>2</v>
      </c>
      <c r="BG28" t="s">
        <v>2</v>
      </c>
      <c r="BH28">
        <v>0</v>
      </c>
      <c r="BI28">
        <v>1</v>
      </c>
      <c r="BJ28" t="s">
        <v>20</v>
      </c>
      <c r="BM28">
        <v>1001</v>
      </c>
      <c r="BN28">
        <v>0</v>
      </c>
      <c r="BO28" t="s">
        <v>2</v>
      </c>
      <c r="BP28">
        <v>0</v>
      </c>
      <c r="BQ28">
        <v>2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2</v>
      </c>
      <c r="BZ28">
        <v>92</v>
      </c>
      <c r="CA28">
        <v>46</v>
      </c>
      <c r="CE28">
        <v>0</v>
      </c>
      <c r="CF28">
        <v>0</v>
      </c>
      <c r="CG28">
        <v>0</v>
      </c>
      <c r="CM28">
        <v>0</v>
      </c>
      <c r="CN28" t="s">
        <v>2</v>
      </c>
      <c r="CO28">
        <v>0</v>
      </c>
      <c r="CP28">
        <f>(P28+Q28+S28)</f>
        <v>202568</v>
      </c>
      <c r="CQ28">
        <f>AC28*BC28</f>
        <v>4.34</v>
      </c>
      <c r="CR28">
        <f>AD28*BB28</f>
        <v>3030.55</v>
      </c>
      <c r="CS28">
        <f>AE28*BS28</f>
        <v>385.16</v>
      </c>
      <c r="CT28">
        <f>AF28*BA28</f>
        <v>76.75</v>
      </c>
      <c r="CU28">
        <f t="shared" ref="CU28:CX30" si="22">AG28</f>
        <v>0</v>
      </c>
      <c r="CV28">
        <f t="shared" si="22"/>
        <v>9.84</v>
      </c>
      <c r="CW28">
        <f t="shared" si="22"/>
        <v>28.53</v>
      </c>
      <c r="CX28">
        <f t="shared" si="22"/>
        <v>0</v>
      </c>
      <c r="CY28">
        <f>(((S28+R28)*AT28)/100)</f>
        <v>27664.400000000001</v>
      </c>
      <c r="CZ28">
        <f>(((S28+R28)*AU28)/100)</f>
        <v>13832.2</v>
      </c>
      <c r="DC28" t="s">
        <v>2</v>
      </c>
      <c r="DD28" t="s">
        <v>2</v>
      </c>
      <c r="DE28" t="s">
        <v>2</v>
      </c>
      <c r="DF28" t="s">
        <v>2</v>
      </c>
      <c r="DG28" t="s">
        <v>2</v>
      </c>
      <c r="DH28" t="s">
        <v>2</v>
      </c>
      <c r="DI28" t="s">
        <v>2</v>
      </c>
      <c r="DJ28" t="s">
        <v>2</v>
      </c>
      <c r="DK28" t="s">
        <v>2</v>
      </c>
      <c r="DL28" t="s">
        <v>2</v>
      </c>
      <c r="DM28" t="s">
        <v>2</v>
      </c>
      <c r="DN28">
        <v>0</v>
      </c>
      <c r="DO28">
        <v>0</v>
      </c>
      <c r="DP28">
        <v>1</v>
      </c>
      <c r="DQ28">
        <v>1</v>
      </c>
      <c r="DU28">
        <v>1007</v>
      </c>
      <c r="DV28" t="s">
        <v>19</v>
      </c>
      <c r="DW28" t="s">
        <v>19</v>
      </c>
      <c r="DX28">
        <v>1000</v>
      </c>
      <c r="DZ28" t="s">
        <v>2</v>
      </c>
      <c r="EA28" t="s">
        <v>2</v>
      </c>
      <c r="EB28" t="s">
        <v>2</v>
      </c>
      <c r="EC28" t="s">
        <v>2</v>
      </c>
      <c r="EE28">
        <v>222773540</v>
      </c>
      <c r="EF28">
        <v>2</v>
      </c>
      <c r="EG28" t="s">
        <v>21</v>
      </c>
      <c r="EH28">
        <v>1</v>
      </c>
      <c r="EI28" t="s">
        <v>15</v>
      </c>
      <c r="EJ28">
        <v>1</v>
      </c>
      <c r="EK28">
        <v>1001</v>
      </c>
      <c r="EL28" t="s">
        <v>22</v>
      </c>
      <c r="EM28" t="s">
        <v>23</v>
      </c>
      <c r="EN28" t="s">
        <v>2</v>
      </c>
      <c r="EO28" t="s">
        <v>2</v>
      </c>
      <c r="EQ28">
        <v>1835776</v>
      </c>
      <c r="ER28">
        <v>3111.64</v>
      </c>
      <c r="ES28">
        <v>4.34</v>
      </c>
      <c r="ET28">
        <v>3030.55</v>
      </c>
      <c r="EU28">
        <v>385.16</v>
      </c>
      <c r="EV28">
        <v>76.75</v>
      </c>
      <c r="EW28">
        <v>9.84</v>
      </c>
      <c r="EX28">
        <v>28.53</v>
      </c>
      <c r="EY28">
        <v>0</v>
      </c>
      <c r="FQ28">
        <v>0</v>
      </c>
      <c r="FR28">
        <f t="shared" ref="FR28:FR33" si="23">ROUND(IF(AND(BH28=3,BI28=3),P28,0),0)</f>
        <v>0</v>
      </c>
      <c r="FS28">
        <v>0</v>
      </c>
      <c r="FX28">
        <v>92</v>
      </c>
      <c r="FY28">
        <v>46</v>
      </c>
      <c r="GA28" t="s">
        <v>2</v>
      </c>
      <c r="GD28">
        <v>1</v>
      </c>
      <c r="GF28">
        <v>1353246994</v>
      </c>
      <c r="GG28">
        <v>2</v>
      </c>
      <c r="GH28">
        <v>1</v>
      </c>
      <c r="GI28">
        <v>-2</v>
      </c>
      <c r="GJ28">
        <v>0</v>
      </c>
      <c r="GK28">
        <v>0</v>
      </c>
      <c r="GL28">
        <f t="shared" ref="GL28:GL33" si="24">ROUND(IF(AND(BH28=3,BI28=3,FS28&lt;&gt;0),P28,0),0)</f>
        <v>0</v>
      </c>
      <c r="GM28">
        <f>ROUND(O28+X28+Y28,0)+GX28</f>
        <v>244064</v>
      </c>
      <c r="GN28">
        <f>IF(OR(BI28=0,BI28=1),ROUND(O28+X28+Y28,0),0)</f>
        <v>244064</v>
      </c>
      <c r="GO28">
        <f>IF(BI28=2,ROUND(O28+X28+Y28,0),0)</f>
        <v>0</v>
      </c>
      <c r="GP28">
        <f>IF(BI28=4,ROUND(O28+X28+Y28,0)+GX28,0)</f>
        <v>0</v>
      </c>
      <c r="GR28">
        <v>0</v>
      </c>
      <c r="GS28">
        <v>3</v>
      </c>
      <c r="GT28">
        <v>0</v>
      </c>
      <c r="GU28" t="s">
        <v>2</v>
      </c>
      <c r="GV28">
        <f>ROUND((GT28),2)</f>
        <v>0</v>
      </c>
      <c r="GW28">
        <v>1</v>
      </c>
      <c r="GX28">
        <f>ROUND(HC28*I28,0)</f>
        <v>0</v>
      </c>
      <c r="HA28">
        <v>0</v>
      </c>
      <c r="HB28">
        <v>0</v>
      </c>
      <c r="HC28">
        <f>GV28*GW28</f>
        <v>0</v>
      </c>
      <c r="HE28" t="s">
        <v>2</v>
      </c>
      <c r="HF28" t="s">
        <v>2</v>
      </c>
      <c r="IK28">
        <v>0</v>
      </c>
    </row>
    <row r="29" spans="1:245" x14ac:dyDescent="0.2">
      <c r="A29">
        <v>17</v>
      </c>
      <c r="B29">
        <v>1</v>
      </c>
      <c r="C29">
        <f>ROW(SmtRes!A6)</f>
        <v>6</v>
      </c>
      <c r="D29">
        <f>ROW(EtalonRes!A6)</f>
        <v>6</v>
      </c>
      <c r="E29" t="s">
        <v>24</v>
      </c>
      <c r="F29" t="s">
        <v>25</v>
      </c>
      <c r="G29" t="s">
        <v>26</v>
      </c>
      <c r="H29" t="s">
        <v>27</v>
      </c>
      <c r="I29">
        <f>ROUND((500*0.07)/100,4)</f>
        <v>0.35</v>
      </c>
      <c r="J29">
        <v>0</v>
      </c>
      <c r="O29">
        <f>ROUND(CP29,0)</f>
        <v>690</v>
      </c>
      <c r="P29">
        <f>ROUND(CQ29*I29,0)</f>
        <v>0</v>
      </c>
      <c r="Q29">
        <f>ROUND(CR29*I29,0)</f>
        <v>0</v>
      </c>
      <c r="R29">
        <f>ROUND(CS29*I29,0)</f>
        <v>0</v>
      </c>
      <c r="S29">
        <f>ROUND(CT29*I29,0)</f>
        <v>690</v>
      </c>
      <c r="T29">
        <f>ROUND(CU29*I29,0)</f>
        <v>0</v>
      </c>
      <c r="U29">
        <f>CV29*I29</f>
        <v>82.32</v>
      </c>
      <c r="V29">
        <f>CW29*I29</f>
        <v>0</v>
      </c>
      <c r="W29">
        <f>ROUND(CX29*I29,0)</f>
        <v>0</v>
      </c>
      <c r="X29">
        <f t="shared" si="21"/>
        <v>614</v>
      </c>
      <c r="Y29">
        <f t="shared" si="21"/>
        <v>276</v>
      </c>
      <c r="AA29">
        <v>224391872</v>
      </c>
      <c r="AB29">
        <f>ROUND((AC29+AD29+AF29),2)</f>
        <v>1970.98</v>
      </c>
      <c r="AC29">
        <f>ROUND((ES29),2)</f>
        <v>0</v>
      </c>
      <c r="AD29">
        <f>ROUND((((ET29)-(EU29))+AE29),2)</f>
        <v>0</v>
      </c>
      <c r="AE29">
        <f>ROUND((EU29),2)</f>
        <v>0</v>
      </c>
      <c r="AF29">
        <f>ROUND(((EV29*1.2)),2)</f>
        <v>1970.98</v>
      </c>
      <c r="AG29">
        <f>ROUND((AP29),2)</f>
        <v>0</v>
      </c>
      <c r="AH29">
        <f>((EW29*1.2))</f>
        <v>235.2</v>
      </c>
      <c r="AI29">
        <f>(EX29)</f>
        <v>0</v>
      </c>
      <c r="AJ29">
        <f>(AS29)</f>
        <v>0</v>
      </c>
      <c r="AK29">
        <v>1642.48</v>
      </c>
      <c r="AL29">
        <v>0</v>
      </c>
      <c r="AM29">
        <v>0</v>
      </c>
      <c r="AN29">
        <v>0</v>
      </c>
      <c r="AO29">
        <v>1642.48</v>
      </c>
      <c r="AP29">
        <v>0</v>
      </c>
      <c r="AQ29">
        <v>196</v>
      </c>
      <c r="AR29">
        <v>0</v>
      </c>
      <c r="AS29">
        <v>0</v>
      </c>
      <c r="AT29">
        <v>89</v>
      </c>
      <c r="AU29">
        <v>40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2</v>
      </c>
      <c r="BE29" t="s">
        <v>2</v>
      </c>
      <c r="BF29" t="s">
        <v>2</v>
      </c>
      <c r="BG29" t="s">
        <v>2</v>
      </c>
      <c r="BH29">
        <v>0</v>
      </c>
      <c r="BI29">
        <v>1</v>
      </c>
      <c r="BJ29" t="s">
        <v>28</v>
      </c>
      <c r="BM29">
        <v>1003</v>
      </c>
      <c r="BN29">
        <v>0</v>
      </c>
      <c r="BO29" t="s">
        <v>2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2</v>
      </c>
      <c r="BZ29">
        <v>89</v>
      </c>
      <c r="CA29">
        <v>40</v>
      </c>
      <c r="CE29">
        <v>0</v>
      </c>
      <c r="CF29">
        <v>0</v>
      </c>
      <c r="CG29">
        <v>0</v>
      </c>
      <c r="CM29">
        <v>0</v>
      </c>
      <c r="CN29" t="s">
        <v>29</v>
      </c>
      <c r="CO29">
        <v>0</v>
      </c>
      <c r="CP29">
        <f>(P29+Q29+S29)</f>
        <v>690</v>
      </c>
      <c r="CQ29">
        <f>AC29*BC29</f>
        <v>0</v>
      </c>
      <c r="CR29">
        <f>AD29*BB29</f>
        <v>0</v>
      </c>
      <c r="CS29">
        <f>AE29*BS29</f>
        <v>0</v>
      </c>
      <c r="CT29">
        <f>AF29*BA29</f>
        <v>1970.98</v>
      </c>
      <c r="CU29">
        <f t="shared" si="22"/>
        <v>0</v>
      </c>
      <c r="CV29">
        <f t="shared" si="22"/>
        <v>235.2</v>
      </c>
      <c r="CW29">
        <f t="shared" si="22"/>
        <v>0</v>
      </c>
      <c r="CX29">
        <f t="shared" si="22"/>
        <v>0</v>
      </c>
      <c r="CY29">
        <f>(((S29+R29)*AT29)/100)</f>
        <v>614.1</v>
      </c>
      <c r="CZ29">
        <f>(((S29+R29)*AU29)/100)</f>
        <v>276</v>
      </c>
      <c r="DC29" t="s">
        <v>2</v>
      </c>
      <c r="DD29" t="s">
        <v>2</v>
      </c>
      <c r="DE29" t="s">
        <v>2</v>
      </c>
      <c r="DF29" t="s">
        <v>2</v>
      </c>
      <c r="DG29" t="s">
        <v>30</v>
      </c>
      <c r="DH29" t="s">
        <v>2</v>
      </c>
      <c r="DI29" t="s">
        <v>30</v>
      </c>
      <c r="DJ29" t="s">
        <v>2</v>
      </c>
      <c r="DK29" t="s">
        <v>2</v>
      </c>
      <c r="DL29" t="s">
        <v>2</v>
      </c>
      <c r="DM29" t="s">
        <v>2</v>
      </c>
      <c r="DN29">
        <v>0</v>
      </c>
      <c r="DO29">
        <v>0</v>
      </c>
      <c r="DP29">
        <v>1</v>
      </c>
      <c r="DQ29">
        <v>1</v>
      </c>
      <c r="DU29">
        <v>1007</v>
      </c>
      <c r="DV29" t="s">
        <v>27</v>
      </c>
      <c r="DW29" t="s">
        <v>27</v>
      </c>
      <c r="DX29">
        <v>100</v>
      </c>
      <c r="DZ29" t="s">
        <v>2</v>
      </c>
      <c r="EA29" t="s">
        <v>2</v>
      </c>
      <c r="EB29" t="s">
        <v>2</v>
      </c>
      <c r="EC29" t="s">
        <v>2</v>
      </c>
      <c r="EE29">
        <v>222773542</v>
      </c>
      <c r="EF29">
        <v>2</v>
      </c>
      <c r="EG29" t="s">
        <v>21</v>
      </c>
      <c r="EH29">
        <v>1</v>
      </c>
      <c r="EI29" t="s">
        <v>15</v>
      </c>
      <c r="EJ29">
        <v>1</v>
      </c>
      <c r="EK29">
        <v>1003</v>
      </c>
      <c r="EL29" t="s">
        <v>31</v>
      </c>
      <c r="EM29" t="s">
        <v>23</v>
      </c>
      <c r="EN29" t="s">
        <v>2</v>
      </c>
      <c r="EO29" t="s">
        <v>32</v>
      </c>
      <c r="EQ29">
        <v>0</v>
      </c>
      <c r="ER29">
        <v>1642.48</v>
      </c>
      <c r="ES29">
        <v>0</v>
      </c>
      <c r="ET29">
        <v>0</v>
      </c>
      <c r="EU29">
        <v>0</v>
      </c>
      <c r="EV29">
        <v>1642.48</v>
      </c>
      <c r="EW29">
        <v>196</v>
      </c>
      <c r="EX29">
        <v>0</v>
      </c>
      <c r="EY29">
        <v>0</v>
      </c>
      <c r="FQ29">
        <v>0</v>
      </c>
      <c r="FR29">
        <f t="shared" si="23"/>
        <v>0</v>
      </c>
      <c r="FS29">
        <v>0</v>
      </c>
      <c r="FX29">
        <v>89</v>
      </c>
      <c r="FY29">
        <v>40</v>
      </c>
      <c r="GA29" t="s">
        <v>2</v>
      </c>
      <c r="GD29">
        <v>1</v>
      </c>
      <c r="GF29">
        <v>-1478204572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24"/>
        <v>0</v>
      </c>
      <c r="GM29">
        <f>ROUND(O29+X29+Y29,0)+GX29</f>
        <v>1580</v>
      </c>
      <c r="GN29">
        <f>IF(OR(BI29=0,BI29=1),ROUND(O29+X29+Y29,0),0)</f>
        <v>1580</v>
      </c>
      <c r="GO29">
        <f>IF(BI29=2,ROUND(O29+X29+Y29,0),0)</f>
        <v>0</v>
      </c>
      <c r="GP29">
        <f>IF(BI29=4,ROUND(O29+X29+Y29,0)+GX29,0)</f>
        <v>0</v>
      </c>
      <c r="GR29">
        <v>0</v>
      </c>
      <c r="GS29">
        <v>3</v>
      </c>
      <c r="GT29">
        <v>0</v>
      </c>
      <c r="GU29" t="s">
        <v>2</v>
      </c>
      <c r="GV29">
        <f>ROUND((GT29),2)</f>
        <v>0</v>
      </c>
      <c r="GW29">
        <v>1</v>
      </c>
      <c r="GX29">
        <f>ROUND(HC29*I29,0)</f>
        <v>0</v>
      </c>
      <c r="HA29">
        <v>0</v>
      </c>
      <c r="HB29">
        <v>0</v>
      </c>
      <c r="HC29">
        <f>GV29*GW29</f>
        <v>0</v>
      </c>
      <c r="HE29" t="s">
        <v>2</v>
      </c>
      <c r="HF29" t="s">
        <v>2</v>
      </c>
      <c r="IK29">
        <v>0</v>
      </c>
    </row>
    <row r="30" spans="1:245" x14ac:dyDescent="0.2">
      <c r="A30">
        <v>17</v>
      </c>
      <c r="B30">
        <v>1</v>
      </c>
      <c r="C30">
        <f>ROW(SmtRes!A11)</f>
        <v>11</v>
      </c>
      <c r="D30">
        <f>ROW(EtalonRes!A11)</f>
        <v>11</v>
      </c>
      <c r="E30" t="s">
        <v>33</v>
      </c>
      <c r="F30" t="s">
        <v>34</v>
      </c>
      <c r="G30" t="s">
        <v>35</v>
      </c>
      <c r="H30" t="s">
        <v>19</v>
      </c>
      <c r="I30">
        <f>ROUND(35/1000,4)</f>
        <v>3.5000000000000003E-2</v>
      </c>
      <c r="J30">
        <v>0</v>
      </c>
      <c r="O30">
        <f>ROUND(CP30,0)</f>
        <v>88</v>
      </c>
      <c r="P30">
        <f>ROUND(CQ30*I30,0)</f>
        <v>0</v>
      </c>
      <c r="Q30">
        <f>ROUND(CR30*I30,0)</f>
        <v>86</v>
      </c>
      <c r="R30">
        <f>ROUND(CS30*I30,0)</f>
        <v>11</v>
      </c>
      <c r="S30">
        <f>ROUND(CT30*I30,0)</f>
        <v>2</v>
      </c>
      <c r="T30">
        <f>ROUND(CU30*I30,0)</f>
        <v>0</v>
      </c>
      <c r="U30">
        <f>CV30*I30</f>
        <v>0.28000000000000003</v>
      </c>
      <c r="V30">
        <f>CW30*I30</f>
        <v>0.81200000000000006</v>
      </c>
      <c r="W30">
        <f>ROUND(CX30*I30,0)</f>
        <v>0</v>
      </c>
      <c r="X30">
        <f t="shared" si="21"/>
        <v>12</v>
      </c>
      <c r="Y30">
        <f t="shared" si="21"/>
        <v>6</v>
      </c>
      <c r="AA30">
        <v>224391872</v>
      </c>
      <c r="AB30">
        <f>ROUND((AC30+AD30+AF30),2)</f>
        <v>2529.96</v>
      </c>
      <c r="AC30">
        <f>ROUND((ES30),2)</f>
        <v>3.25</v>
      </c>
      <c r="AD30">
        <f>ROUND((((ET30)-(EU30))+AE30),2)</f>
        <v>2464.31</v>
      </c>
      <c r="AE30">
        <f>ROUND((EU30),2)</f>
        <v>313.2</v>
      </c>
      <c r="AF30">
        <f>ROUND((EV30),2)</f>
        <v>62.4</v>
      </c>
      <c r="AG30">
        <f>ROUND((AP30),2)</f>
        <v>0</v>
      </c>
      <c r="AH30">
        <f>(EW30)</f>
        <v>8</v>
      </c>
      <c r="AI30">
        <f>(EX30)</f>
        <v>23.2</v>
      </c>
      <c r="AJ30">
        <f>(AS30)</f>
        <v>0</v>
      </c>
      <c r="AK30">
        <v>2529.96</v>
      </c>
      <c r="AL30">
        <v>3.25</v>
      </c>
      <c r="AM30">
        <v>2464.31</v>
      </c>
      <c r="AN30">
        <v>313.2</v>
      </c>
      <c r="AO30">
        <v>62.4</v>
      </c>
      <c r="AP30">
        <v>0</v>
      </c>
      <c r="AQ30">
        <v>8</v>
      </c>
      <c r="AR30">
        <v>23.2</v>
      </c>
      <c r="AS30">
        <v>0</v>
      </c>
      <c r="AT30">
        <v>92</v>
      </c>
      <c r="AU30">
        <v>46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2</v>
      </c>
      <c r="BE30" t="s">
        <v>2</v>
      </c>
      <c r="BF30" t="s">
        <v>2</v>
      </c>
      <c r="BG30" t="s">
        <v>2</v>
      </c>
      <c r="BH30">
        <v>0</v>
      </c>
      <c r="BI30">
        <v>1</v>
      </c>
      <c r="BJ30" t="s">
        <v>36</v>
      </c>
      <c r="BM30">
        <v>1001</v>
      </c>
      <c r="BN30">
        <v>0</v>
      </c>
      <c r="BO30" t="s">
        <v>2</v>
      </c>
      <c r="BP30">
        <v>0</v>
      </c>
      <c r="BQ30">
        <v>2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2</v>
      </c>
      <c r="BZ30">
        <v>92</v>
      </c>
      <c r="CA30">
        <v>46</v>
      </c>
      <c r="CE30">
        <v>0</v>
      </c>
      <c r="CF30">
        <v>0</v>
      </c>
      <c r="CG30">
        <v>0</v>
      </c>
      <c r="CM30">
        <v>0</v>
      </c>
      <c r="CN30" t="s">
        <v>2</v>
      </c>
      <c r="CO30">
        <v>0</v>
      </c>
      <c r="CP30">
        <f>(P30+Q30+S30)</f>
        <v>88</v>
      </c>
      <c r="CQ30">
        <f>AC30*BC30</f>
        <v>3.25</v>
      </c>
      <c r="CR30">
        <f>AD30*BB30</f>
        <v>2464.31</v>
      </c>
      <c r="CS30">
        <f>AE30*BS30</f>
        <v>313.2</v>
      </c>
      <c r="CT30">
        <f>AF30*BA30</f>
        <v>62.4</v>
      </c>
      <c r="CU30">
        <f t="shared" si="22"/>
        <v>0</v>
      </c>
      <c r="CV30">
        <f t="shared" si="22"/>
        <v>8</v>
      </c>
      <c r="CW30">
        <f t="shared" si="22"/>
        <v>23.2</v>
      </c>
      <c r="CX30">
        <f t="shared" si="22"/>
        <v>0</v>
      </c>
      <c r="CY30">
        <f>(((S30+R30)*AT30)/100)</f>
        <v>11.96</v>
      </c>
      <c r="CZ30">
        <f>(((S30+R30)*AU30)/100)</f>
        <v>5.98</v>
      </c>
      <c r="DC30" t="s">
        <v>2</v>
      </c>
      <c r="DD30" t="s">
        <v>2</v>
      </c>
      <c r="DE30" t="s">
        <v>2</v>
      </c>
      <c r="DF30" t="s">
        <v>2</v>
      </c>
      <c r="DG30" t="s">
        <v>2</v>
      </c>
      <c r="DH30" t="s">
        <v>2</v>
      </c>
      <c r="DI30" t="s">
        <v>2</v>
      </c>
      <c r="DJ30" t="s">
        <v>2</v>
      </c>
      <c r="DK30" t="s">
        <v>2</v>
      </c>
      <c r="DL30" t="s">
        <v>2</v>
      </c>
      <c r="DM30" t="s">
        <v>2</v>
      </c>
      <c r="DN30">
        <v>0</v>
      </c>
      <c r="DO30">
        <v>0</v>
      </c>
      <c r="DP30">
        <v>1</v>
      </c>
      <c r="DQ30">
        <v>1</v>
      </c>
      <c r="DU30">
        <v>1007</v>
      </c>
      <c r="DV30" t="s">
        <v>19</v>
      </c>
      <c r="DW30" t="s">
        <v>19</v>
      </c>
      <c r="DX30">
        <v>1000</v>
      </c>
      <c r="DZ30" t="s">
        <v>2</v>
      </c>
      <c r="EA30" t="s">
        <v>2</v>
      </c>
      <c r="EB30" t="s">
        <v>2</v>
      </c>
      <c r="EC30" t="s">
        <v>2</v>
      </c>
      <c r="EE30">
        <v>222773540</v>
      </c>
      <c r="EF30">
        <v>2</v>
      </c>
      <c r="EG30" t="s">
        <v>21</v>
      </c>
      <c r="EH30">
        <v>1</v>
      </c>
      <c r="EI30" t="s">
        <v>15</v>
      </c>
      <c r="EJ30">
        <v>1</v>
      </c>
      <c r="EK30">
        <v>1001</v>
      </c>
      <c r="EL30" t="s">
        <v>22</v>
      </c>
      <c r="EM30" t="s">
        <v>23</v>
      </c>
      <c r="EN30" t="s">
        <v>2</v>
      </c>
      <c r="EO30" t="s">
        <v>2</v>
      </c>
      <c r="EQ30">
        <v>0</v>
      </c>
      <c r="ER30">
        <v>2529.96</v>
      </c>
      <c r="ES30">
        <v>3.25</v>
      </c>
      <c r="ET30">
        <v>2464.31</v>
      </c>
      <c r="EU30">
        <v>313.2</v>
      </c>
      <c r="EV30">
        <v>62.4</v>
      </c>
      <c r="EW30">
        <v>8</v>
      </c>
      <c r="EX30">
        <v>23.2</v>
      </c>
      <c r="EY30">
        <v>0</v>
      </c>
      <c r="FQ30">
        <v>0</v>
      </c>
      <c r="FR30">
        <f t="shared" si="23"/>
        <v>0</v>
      </c>
      <c r="FS30">
        <v>0</v>
      </c>
      <c r="FX30">
        <v>92</v>
      </c>
      <c r="FY30">
        <v>46</v>
      </c>
      <c r="GA30" t="s">
        <v>2</v>
      </c>
      <c r="GD30">
        <v>1</v>
      </c>
      <c r="GF30">
        <v>-1349896744</v>
      </c>
      <c r="GG30">
        <v>2</v>
      </c>
      <c r="GH30">
        <v>1</v>
      </c>
      <c r="GI30">
        <v>-2</v>
      </c>
      <c r="GJ30">
        <v>0</v>
      </c>
      <c r="GK30">
        <v>0</v>
      </c>
      <c r="GL30">
        <f t="shared" si="24"/>
        <v>0</v>
      </c>
      <c r="GM30">
        <f>ROUND(O30+X30+Y30,0)+GX30</f>
        <v>106</v>
      </c>
      <c r="GN30">
        <f>IF(OR(BI30=0,BI30=1),ROUND(O30+X30+Y30,0),0)</f>
        <v>106</v>
      </c>
      <c r="GO30">
        <f>IF(BI30=2,ROUND(O30+X30+Y30,0),0)</f>
        <v>0</v>
      </c>
      <c r="GP30">
        <f>IF(BI30=4,ROUND(O30+X30+Y30,0)+GX30,0)</f>
        <v>0</v>
      </c>
      <c r="GR30">
        <v>0</v>
      </c>
      <c r="GS30">
        <v>3</v>
      </c>
      <c r="GT30">
        <v>0</v>
      </c>
      <c r="GU30" t="s">
        <v>2</v>
      </c>
      <c r="GV30">
        <f>ROUND((GT30),2)</f>
        <v>0</v>
      </c>
      <c r="GW30">
        <v>1</v>
      </c>
      <c r="GX30">
        <f>ROUND(HC30*I30,0)</f>
        <v>0</v>
      </c>
      <c r="HA30">
        <v>0</v>
      </c>
      <c r="HB30">
        <v>0</v>
      </c>
      <c r="HC30">
        <f>GV30*GW30</f>
        <v>0</v>
      </c>
      <c r="HE30" t="s">
        <v>2</v>
      </c>
      <c r="HF30" t="s">
        <v>2</v>
      </c>
      <c r="IK30">
        <v>0</v>
      </c>
    </row>
    <row r="31" spans="1:245" x14ac:dyDescent="0.2">
      <c r="A31">
        <v>17</v>
      </c>
      <c r="B31">
        <v>1</v>
      </c>
      <c r="E31" t="s">
        <v>37</v>
      </c>
      <c r="F31" t="s">
        <v>38</v>
      </c>
      <c r="G31" t="s">
        <v>39</v>
      </c>
      <c r="H31" t="s">
        <v>40</v>
      </c>
      <c r="I31">
        <f>ROUND(70000*1.8,9)</f>
        <v>126000</v>
      </c>
      <c r="J31">
        <v>0</v>
      </c>
      <c r="O31">
        <f>0</f>
        <v>0</v>
      </c>
      <c r="P31">
        <f>0</f>
        <v>0</v>
      </c>
      <c r="Q31">
        <f>0</f>
        <v>0</v>
      </c>
      <c r="R31">
        <f>0</f>
        <v>0</v>
      </c>
      <c r="S31">
        <f>0</f>
        <v>0</v>
      </c>
      <c r="T31">
        <f>0</f>
        <v>0</v>
      </c>
      <c r="U31">
        <f>0</f>
        <v>0</v>
      </c>
      <c r="V31">
        <f>0</f>
        <v>0</v>
      </c>
      <c r="W31">
        <f>0</f>
        <v>0</v>
      </c>
      <c r="X31">
        <f>0</f>
        <v>0</v>
      </c>
      <c r="Y31">
        <f>0</f>
        <v>0</v>
      </c>
      <c r="AA31">
        <v>224391872</v>
      </c>
      <c r="AB31">
        <f>ROUND((AK31),2)</f>
        <v>19.29</v>
      </c>
      <c r="AC31">
        <f>0</f>
        <v>0</v>
      </c>
      <c r="AD31">
        <f>0</f>
        <v>0</v>
      </c>
      <c r="AE31">
        <f>0</f>
        <v>0</v>
      </c>
      <c r="AF31">
        <f>0</f>
        <v>0</v>
      </c>
      <c r="AG31">
        <f>0</f>
        <v>0</v>
      </c>
      <c r="AH31">
        <f>0</f>
        <v>0</v>
      </c>
      <c r="AI31">
        <f>0</f>
        <v>0</v>
      </c>
      <c r="AJ31">
        <f>0</f>
        <v>0</v>
      </c>
      <c r="AK31">
        <v>19.29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2</v>
      </c>
      <c r="BE31" t="s">
        <v>2</v>
      </c>
      <c r="BF31" t="s">
        <v>2</v>
      </c>
      <c r="BG31" t="s">
        <v>2</v>
      </c>
      <c r="BH31">
        <v>0</v>
      </c>
      <c r="BI31">
        <v>1</v>
      </c>
      <c r="BJ31" t="s">
        <v>41</v>
      </c>
      <c r="BM31">
        <v>700005</v>
      </c>
      <c r="BN31">
        <v>0</v>
      </c>
      <c r="BO31" t="s">
        <v>2</v>
      </c>
      <c r="BP31">
        <v>0</v>
      </c>
      <c r="BQ31">
        <v>10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2</v>
      </c>
      <c r="BZ31">
        <v>0</v>
      </c>
      <c r="CA31">
        <v>0</v>
      </c>
      <c r="CE31">
        <v>0</v>
      </c>
      <c r="CF31">
        <v>0</v>
      </c>
      <c r="CG31">
        <v>0</v>
      </c>
      <c r="CM31">
        <v>0</v>
      </c>
      <c r="CN31" t="s">
        <v>2</v>
      </c>
      <c r="CO31">
        <v>0</v>
      </c>
      <c r="CP31">
        <f>AB31*AZ31</f>
        <v>19.29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C31" t="s">
        <v>2</v>
      </c>
      <c r="DD31" t="s">
        <v>2</v>
      </c>
      <c r="DE31" t="s">
        <v>2</v>
      </c>
      <c r="DF31" t="s">
        <v>2</v>
      </c>
      <c r="DG31" t="s">
        <v>2</v>
      </c>
      <c r="DH31" t="s">
        <v>2</v>
      </c>
      <c r="DI31" t="s">
        <v>2</v>
      </c>
      <c r="DJ31" t="s">
        <v>2</v>
      </c>
      <c r="DK31" t="s">
        <v>2</v>
      </c>
      <c r="DL31" t="s">
        <v>2</v>
      </c>
      <c r="DM31" t="s">
        <v>2</v>
      </c>
      <c r="DN31">
        <v>0</v>
      </c>
      <c r="DO31">
        <v>0</v>
      </c>
      <c r="DP31">
        <v>1</v>
      </c>
      <c r="DQ31">
        <v>1</v>
      </c>
      <c r="DU31">
        <v>74472246</v>
      </c>
      <c r="DV31" t="s">
        <v>40</v>
      </c>
      <c r="DW31" t="s">
        <v>40</v>
      </c>
      <c r="DX31">
        <v>1</v>
      </c>
      <c r="DZ31" t="s">
        <v>2</v>
      </c>
      <c r="EA31" t="s">
        <v>2</v>
      </c>
      <c r="EB31" t="s">
        <v>2</v>
      </c>
      <c r="EC31" t="s">
        <v>2</v>
      </c>
      <c r="EE31">
        <v>222773755</v>
      </c>
      <c r="EF31">
        <v>10</v>
      </c>
      <c r="EG31" t="s">
        <v>42</v>
      </c>
      <c r="EH31">
        <v>107</v>
      </c>
      <c r="EI31" t="s">
        <v>43</v>
      </c>
      <c r="EJ31">
        <v>1</v>
      </c>
      <c r="EK31">
        <v>700005</v>
      </c>
      <c r="EL31" t="s">
        <v>43</v>
      </c>
      <c r="EM31" t="s">
        <v>44</v>
      </c>
      <c r="EN31" t="s">
        <v>2</v>
      </c>
      <c r="EO31" t="s">
        <v>2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FQ31">
        <v>0</v>
      </c>
      <c r="FR31">
        <f t="shared" si="23"/>
        <v>0</v>
      </c>
      <c r="FS31">
        <v>0</v>
      </c>
      <c r="FX31">
        <v>0</v>
      </c>
      <c r="FY31">
        <v>0</v>
      </c>
      <c r="GA31" t="s">
        <v>2</v>
      </c>
      <c r="GD31">
        <v>1</v>
      </c>
      <c r="GF31">
        <v>1226026271</v>
      </c>
      <c r="GG31">
        <v>2</v>
      </c>
      <c r="GH31">
        <v>1</v>
      </c>
      <c r="GI31">
        <v>-2</v>
      </c>
      <c r="GJ31">
        <v>2</v>
      </c>
      <c r="GK31">
        <v>0</v>
      </c>
      <c r="GL31">
        <f t="shared" si="24"/>
        <v>0</v>
      </c>
      <c r="GM31">
        <f>ROUND(CP31*I31,0)</f>
        <v>2430540</v>
      </c>
      <c r="GN31">
        <f>IF(OR(BI31=0,BI31=1),ROUND(CP31*I31,0),0)</f>
        <v>2430540</v>
      </c>
      <c r="GO31">
        <f>IF(BI31=2,ROUND(CP31*I31,0),0)</f>
        <v>0</v>
      </c>
      <c r="GP31">
        <f>IF(BI31=4,ROUND(CP31*I31,0)+GX31,0)</f>
        <v>0</v>
      </c>
      <c r="GR31">
        <v>0</v>
      </c>
      <c r="GS31">
        <v>3</v>
      </c>
      <c r="GT31">
        <v>0</v>
      </c>
      <c r="GU31" t="s">
        <v>2</v>
      </c>
      <c r="GV31">
        <f>0</f>
        <v>0</v>
      </c>
      <c r="GW31">
        <v>1</v>
      </c>
      <c r="GX31">
        <f>0</f>
        <v>0</v>
      </c>
      <c r="HA31">
        <v>0</v>
      </c>
      <c r="HB31">
        <v>0</v>
      </c>
      <c r="HC31">
        <v>0</v>
      </c>
      <c r="HD31">
        <f>GM31</f>
        <v>2430540</v>
      </c>
      <c r="HE31" t="s">
        <v>2</v>
      </c>
      <c r="HF31" t="s">
        <v>2</v>
      </c>
      <c r="IK31">
        <v>0</v>
      </c>
    </row>
    <row r="32" spans="1:245" x14ac:dyDescent="0.2">
      <c r="A32">
        <v>17</v>
      </c>
      <c r="B32">
        <v>1</v>
      </c>
      <c r="C32">
        <f>ROW(SmtRes!A16)</f>
        <v>16</v>
      </c>
      <c r="D32">
        <f>ROW(EtalonRes!A16)</f>
        <v>16</v>
      </c>
      <c r="E32" t="s">
        <v>45</v>
      </c>
      <c r="F32" t="s">
        <v>46</v>
      </c>
      <c r="G32" t="s">
        <v>47</v>
      </c>
      <c r="H32" t="s">
        <v>19</v>
      </c>
      <c r="I32">
        <f>ROUND(10000/1000,4)</f>
        <v>10</v>
      </c>
      <c r="J32">
        <v>0</v>
      </c>
      <c r="O32">
        <f>ROUND(CP32,0)</f>
        <v>2637</v>
      </c>
      <c r="P32">
        <f>ROUND(CQ32*I32,0)</f>
        <v>22</v>
      </c>
      <c r="Q32">
        <f>ROUND(CR32*I32,0)</f>
        <v>2403</v>
      </c>
      <c r="R32">
        <f>ROUND(CS32*I32,0)</f>
        <v>408</v>
      </c>
      <c r="S32">
        <f>ROUND(CT32*I32,0)</f>
        <v>212</v>
      </c>
      <c r="T32">
        <f>ROUND(CU32*I32,0)</f>
        <v>0</v>
      </c>
      <c r="U32">
        <f>CV32*I32</f>
        <v>27.200000000000003</v>
      </c>
      <c r="V32">
        <f>CW32*I32</f>
        <v>30.299999999999997</v>
      </c>
      <c r="W32">
        <f>ROUND(CX32*I32,0)</f>
        <v>0</v>
      </c>
      <c r="X32">
        <f>ROUND(CY32,0)</f>
        <v>570</v>
      </c>
      <c r="Y32">
        <f>ROUND(CZ32,0)</f>
        <v>285</v>
      </c>
      <c r="AA32">
        <v>224391872</v>
      </c>
      <c r="AB32">
        <f>ROUND((AC32+AD32+AF32),2)</f>
        <v>263.70999999999998</v>
      </c>
      <c r="AC32">
        <f>ROUND((ES32),2)</f>
        <v>2.17</v>
      </c>
      <c r="AD32">
        <f>ROUND((((ET32)-(EU32))+AE32),2)</f>
        <v>240.32</v>
      </c>
      <c r="AE32">
        <f>ROUND((EU32),2)</f>
        <v>40.770000000000003</v>
      </c>
      <c r="AF32">
        <f>ROUND((EV32),2)</f>
        <v>21.22</v>
      </c>
      <c r="AG32">
        <f>ROUND((AP32),2)</f>
        <v>0</v>
      </c>
      <c r="AH32">
        <f>(EW32)</f>
        <v>2.72</v>
      </c>
      <c r="AI32">
        <f>(EX32)</f>
        <v>3.03</v>
      </c>
      <c r="AJ32">
        <f>(AS32)</f>
        <v>0</v>
      </c>
      <c r="AK32">
        <v>263.70999999999998</v>
      </c>
      <c r="AL32">
        <v>2.17</v>
      </c>
      <c r="AM32">
        <v>240.32</v>
      </c>
      <c r="AN32">
        <v>40.770000000000003</v>
      </c>
      <c r="AO32">
        <v>21.22</v>
      </c>
      <c r="AP32">
        <v>0</v>
      </c>
      <c r="AQ32">
        <v>2.72</v>
      </c>
      <c r="AR32">
        <v>3.03</v>
      </c>
      <c r="AS32">
        <v>0</v>
      </c>
      <c r="AT32">
        <v>92</v>
      </c>
      <c r="AU32">
        <v>46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2</v>
      </c>
      <c r="BE32" t="s">
        <v>2</v>
      </c>
      <c r="BF32" t="s">
        <v>2</v>
      </c>
      <c r="BG32" t="s">
        <v>2</v>
      </c>
      <c r="BH32">
        <v>0</v>
      </c>
      <c r="BI32">
        <v>1</v>
      </c>
      <c r="BJ32" t="s">
        <v>48</v>
      </c>
      <c r="BM32">
        <v>1001</v>
      </c>
      <c r="BN32">
        <v>0</v>
      </c>
      <c r="BO32" t="s">
        <v>2</v>
      </c>
      <c r="BP32">
        <v>0</v>
      </c>
      <c r="BQ32">
        <v>2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2</v>
      </c>
      <c r="BZ32">
        <v>92</v>
      </c>
      <c r="CA32">
        <v>46</v>
      </c>
      <c r="CE32">
        <v>0</v>
      </c>
      <c r="CF32">
        <v>0</v>
      </c>
      <c r="CG32">
        <v>0</v>
      </c>
      <c r="CM32">
        <v>0</v>
      </c>
      <c r="CN32" t="s">
        <v>2</v>
      </c>
      <c r="CO32">
        <v>0</v>
      </c>
      <c r="CP32">
        <f>(P32+Q32+S32)</f>
        <v>2637</v>
      </c>
      <c r="CQ32">
        <f>AC32*BC32</f>
        <v>2.17</v>
      </c>
      <c r="CR32">
        <f>AD32*BB32</f>
        <v>240.32</v>
      </c>
      <c r="CS32">
        <f>AE32*BS32</f>
        <v>40.770000000000003</v>
      </c>
      <c r="CT32">
        <f>AF32*BA32</f>
        <v>21.22</v>
      </c>
      <c r="CU32">
        <f t="shared" ref="CU32:CX33" si="25">AG32</f>
        <v>0</v>
      </c>
      <c r="CV32">
        <f t="shared" si="25"/>
        <v>2.72</v>
      </c>
      <c r="CW32">
        <f t="shared" si="25"/>
        <v>3.03</v>
      </c>
      <c r="CX32">
        <f t="shared" si="25"/>
        <v>0</v>
      </c>
      <c r="CY32">
        <f>(((S32+R32)*AT32)/100)</f>
        <v>570.4</v>
      </c>
      <c r="CZ32">
        <f>(((S32+R32)*AU32)/100)</f>
        <v>285.2</v>
      </c>
      <c r="DC32" t="s">
        <v>2</v>
      </c>
      <c r="DD32" t="s">
        <v>2</v>
      </c>
      <c r="DE32" t="s">
        <v>2</v>
      </c>
      <c r="DF32" t="s">
        <v>2</v>
      </c>
      <c r="DG32" t="s">
        <v>2</v>
      </c>
      <c r="DH32" t="s">
        <v>2</v>
      </c>
      <c r="DI32" t="s">
        <v>2</v>
      </c>
      <c r="DJ32" t="s">
        <v>2</v>
      </c>
      <c r="DK32" t="s">
        <v>2</v>
      </c>
      <c r="DL32" t="s">
        <v>2</v>
      </c>
      <c r="DM32" t="s">
        <v>2</v>
      </c>
      <c r="DN32">
        <v>0</v>
      </c>
      <c r="DO32">
        <v>0</v>
      </c>
      <c r="DP32">
        <v>1</v>
      </c>
      <c r="DQ32">
        <v>1</v>
      </c>
      <c r="DU32">
        <v>1007</v>
      </c>
      <c r="DV32" t="s">
        <v>19</v>
      </c>
      <c r="DW32" t="s">
        <v>19</v>
      </c>
      <c r="DX32">
        <v>1000</v>
      </c>
      <c r="DZ32" t="s">
        <v>2</v>
      </c>
      <c r="EA32" t="s">
        <v>2</v>
      </c>
      <c r="EB32" t="s">
        <v>2</v>
      </c>
      <c r="EC32" t="s">
        <v>2</v>
      </c>
      <c r="EE32">
        <v>222773540</v>
      </c>
      <c r="EF32">
        <v>2</v>
      </c>
      <c r="EG32" t="s">
        <v>21</v>
      </c>
      <c r="EH32">
        <v>1</v>
      </c>
      <c r="EI32" t="s">
        <v>15</v>
      </c>
      <c r="EJ32">
        <v>1</v>
      </c>
      <c r="EK32">
        <v>1001</v>
      </c>
      <c r="EL32" t="s">
        <v>22</v>
      </c>
      <c r="EM32" t="s">
        <v>23</v>
      </c>
      <c r="EN32" t="s">
        <v>2</v>
      </c>
      <c r="EO32" t="s">
        <v>2</v>
      </c>
      <c r="EQ32">
        <v>0</v>
      </c>
      <c r="ER32">
        <v>263.70999999999998</v>
      </c>
      <c r="ES32">
        <v>2.17</v>
      </c>
      <c r="ET32">
        <v>240.32</v>
      </c>
      <c r="EU32">
        <v>40.770000000000003</v>
      </c>
      <c r="EV32">
        <v>21.22</v>
      </c>
      <c r="EW32">
        <v>2.72</v>
      </c>
      <c r="EX32">
        <v>3.03</v>
      </c>
      <c r="EY32">
        <v>0</v>
      </c>
      <c r="FQ32">
        <v>0</v>
      </c>
      <c r="FR32">
        <f t="shared" si="23"/>
        <v>0</v>
      </c>
      <c r="FS32">
        <v>0</v>
      </c>
      <c r="FX32">
        <v>92</v>
      </c>
      <c r="FY32">
        <v>46</v>
      </c>
      <c r="GA32" t="s">
        <v>2</v>
      </c>
      <c r="GD32">
        <v>1</v>
      </c>
      <c r="GF32">
        <v>1404283386</v>
      </c>
      <c r="GG32">
        <v>2</v>
      </c>
      <c r="GH32">
        <v>1</v>
      </c>
      <c r="GI32">
        <v>-2</v>
      </c>
      <c r="GJ32">
        <v>0</v>
      </c>
      <c r="GK32">
        <v>0</v>
      </c>
      <c r="GL32">
        <f t="shared" si="24"/>
        <v>0</v>
      </c>
      <c r="GM32">
        <f>ROUND(O32+X32+Y32,0)+GX32</f>
        <v>3492</v>
      </c>
      <c r="GN32">
        <f>IF(OR(BI32=0,BI32=1),ROUND(O32+X32+Y32,0),0)</f>
        <v>3492</v>
      </c>
      <c r="GO32">
        <f>IF(BI32=2,ROUND(O32+X32+Y32,0),0)</f>
        <v>0</v>
      </c>
      <c r="GP32">
        <f>IF(BI32=4,ROUND(O32+X32+Y32,0)+GX32,0)</f>
        <v>0</v>
      </c>
      <c r="GR32">
        <v>0</v>
      </c>
      <c r="GS32">
        <v>3</v>
      </c>
      <c r="GT32">
        <v>0</v>
      </c>
      <c r="GU32" t="s">
        <v>2</v>
      </c>
      <c r="GV32">
        <f>ROUND((GT32),2)</f>
        <v>0</v>
      </c>
      <c r="GW32">
        <v>1</v>
      </c>
      <c r="GX32">
        <f>ROUND(HC32*I32,0)</f>
        <v>0</v>
      </c>
      <c r="HA32">
        <v>0</v>
      </c>
      <c r="HB32">
        <v>0</v>
      </c>
      <c r="HC32">
        <f>GV32*GW32</f>
        <v>0</v>
      </c>
      <c r="HE32" t="s">
        <v>2</v>
      </c>
      <c r="HF32" t="s">
        <v>2</v>
      </c>
      <c r="IK32">
        <v>0</v>
      </c>
    </row>
    <row r="33" spans="1:245" x14ac:dyDescent="0.2">
      <c r="A33">
        <v>17</v>
      </c>
      <c r="B33">
        <v>1</v>
      </c>
      <c r="C33">
        <f>ROW(SmtRes!A18)</f>
        <v>18</v>
      </c>
      <c r="D33">
        <f>ROW(EtalonRes!A18)</f>
        <v>18</v>
      </c>
      <c r="E33" t="s">
        <v>2</v>
      </c>
      <c r="F33" t="s">
        <v>49</v>
      </c>
      <c r="G33" t="s">
        <v>50</v>
      </c>
      <c r="H33" t="s">
        <v>27</v>
      </c>
      <c r="I33">
        <f>ROUND(70000/100,9)</f>
        <v>700</v>
      </c>
      <c r="J33">
        <v>0</v>
      </c>
      <c r="O33">
        <f>ROUND(CP33,0)</f>
        <v>1061060</v>
      </c>
      <c r="P33">
        <f>ROUND(CQ33*I33,0)</f>
        <v>0</v>
      </c>
      <c r="Q33">
        <f>ROUND(CR33*I33,0)</f>
        <v>592592</v>
      </c>
      <c r="R33">
        <f>ROUND(CS33*I33,0)</f>
        <v>0</v>
      </c>
      <c r="S33">
        <f>ROUND(CT33*I33,0)</f>
        <v>468468</v>
      </c>
      <c r="T33">
        <f>ROUND(CU33*I33,0)</f>
        <v>0</v>
      </c>
      <c r="U33">
        <f>CV33*I33</f>
        <v>60060</v>
      </c>
      <c r="V33">
        <f>CW33*I33</f>
        <v>0</v>
      </c>
      <c r="W33">
        <f>ROUND(CX33*I33,0)</f>
        <v>0</v>
      </c>
      <c r="X33">
        <f>ROUND(CY33,0)</f>
        <v>416937</v>
      </c>
      <c r="Y33">
        <f>ROUND(CZ33,0)</f>
        <v>192072</v>
      </c>
      <c r="AA33">
        <v>-1</v>
      </c>
      <c r="AB33">
        <f>ROUND((AC33+AD33+AF33),2)</f>
        <v>1515.8</v>
      </c>
      <c r="AC33">
        <f>ROUND((ES33),2)</f>
        <v>0</v>
      </c>
      <c r="AD33">
        <f>ROUND((((ET33)-(EU33))+AE33),2)</f>
        <v>846.56</v>
      </c>
      <c r="AE33">
        <f>ROUND((EU33),2)</f>
        <v>0</v>
      </c>
      <c r="AF33">
        <f>ROUND((EV33),2)</f>
        <v>669.24</v>
      </c>
      <c r="AG33">
        <f>ROUND((AP33),2)</f>
        <v>0</v>
      </c>
      <c r="AH33">
        <f>(EW33)</f>
        <v>85.8</v>
      </c>
      <c r="AI33">
        <f>(EX33)</f>
        <v>0</v>
      </c>
      <c r="AJ33">
        <f>(AS33)</f>
        <v>0</v>
      </c>
      <c r="AK33">
        <v>1515.8</v>
      </c>
      <c r="AL33">
        <v>0</v>
      </c>
      <c r="AM33">
        <v>846.56</v>
      </c>
      <c r="AN33">
        <v>0</v>
      </c>
      <c r="AO33">
        <v>669.24</v>
      </c>
      <c r="AP33">
        <v>0</v>
      </c>
      <c r="AQ33">
        <v>85.8</v>
      </c>
      <c r="AR33">
        <v>0</v>
      </c>
      <c r="AS33">
        <v>0</v>
      </c>
      <c r="AT33">
        <v>89</v>
      </c>
      <c r="AU33">
        <v>41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2</v>
      </c>
      <c r="BE33" t="s">
        <v>2</v>
      </c>
      <c r="BF33" t="s">
        <v>2</v>
      </c>
      <c r="BG33" t="s">
        <v>2</v>
      </c>
      <c r="BH33">
        <v>0</v>
      </c>
      <c r="BI33">
        <v>1</v>
      </c>
      <c r="BJ33" t="s">
        <v>51</v>
      </c>
      <c r="BM33">
        <v>1007</v>
      </c>
      <c r="BN33">
        <v>0</v>
      </c>
      <c r="BO33" t="s">
        <v>2</v>
      </c>
      <c r="BP33">
        <v>0</v>
      </c>
      <c r="BQ33">
        <v>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2</v>
      </c>
      <c r="BZ33">
        <v>89</v>
      </c>
      <c r="CA33">
        <v>41</v>
      </c>
      <c r="CE33">
        <v>0</v>
      </c>
      <c r="CF33">
        <v>0</v>
      </c>
      <c r="CG33">
        <v>0</v>
      </c>
      <c r="CM33">
        <v>0</v>
      </c>
      <c r="CN33" t="s">
        <v>2</v>
      </c>
      <c r="CO33">
        <v>0</v>
      </c>
      <c r="CP33">
        <f>(P33+Q33+S33)</f>
        <v>1061060</v>
      </c>
      <c r="CQ33">
        <f>AC33*BC33</f>
        <v>0</v>
      </c>
      <c r="CR33">
        <f>AD33*BB33</f>
        <v>846.56</v>
      </c>
      <c r="CS33">
        <f>AE33*BS33</f>
        <v>0</v>
      </c>
      <c r="CT33">
        <f>AF33*BA33</f>
        <v>669.24</v>
      </c>
      <c r="CU33">
        <f t="shared" si="25"/>
        <v>0</v>
      </c>
      <c r="CV33">
        <f t="shared" si="25"/>
        <v>85.8</v>
      </c>
      <c r="CW33">
        <f t="shared" si="25"/>
        <v>0</v>
      </c>
      <c r="CX33">
        <f t="shared" si="25"/>
        <v>0</v>
      </c>
      <c r="CY33">
        <f>(((S33+R33)*AT33)/100)</f>
        <v>416936.52</v>
      </c>
      <c r="CZ33">
        <f>(((S33+R33)*AU33)/100)</f>
        <v>192071.88</v>
      </c>
      <c r="DC33" t="s">
        <v>2</v>
      </c>
      <c r="DD33" t="s">
        <v>2</v>
      </c>
      <c r="DE33" t="s">
        <v>2</v>
      </c>
      <c r="DF33" t="s">
        <v>2</v>
      </c>
      <c r="DG33" t="s">
        <v>2</v>
      </c>
      <c r="DH33" t="s">
        <v>2</v>
      </c>
      <c r="DI33" t="s">
        <v>2</v>
      </c>
      <c r="DJ33" t="s">
        <v>2</v>
      </c>
      <c r="DK33" t="s">
        <v>2</v>
      </c>
      <c r="DL33" t="s">
        <v>2</v>
      </c>
      <c r="DM33" t="s">
        <v>2</v>
      </c>
      <c r="DN33">
        <v>0</v>
      </c>
      <c r="DO33">
        <v>0</v>
      </c>
      <c r="DP33">
        <v>1</v>
      </c>
      <c r="DQ33">
        <v>1</v>
      </c>
      <c r="DU33">
        <v>1007</v>
      </c>
      <c r="DV33" t="s">
        <v>27</v>
      </c>
      <c r="DW33" t="s">
        <v>27</v>
      </c>
      <c r="DX33">
        <v>100</v>
      </c>
      <c r="DZ33" t="s">
        <v>2</v>
      </c>
      <c r="EA33" t="s">
        <v>2</v>
      </c>
      <c r="EB33" t="s">
        <v>2</v>
      </c>
      <c r="EC33" t="s">
        <v>2</v>
      </c>
      <c r="EE33">
        <v>222773545</v>
      </c>
      <c r="EF33">
        <v>2</v>
      </c>
      <c r="EG33" t="s">
        <v>21</v>
      </c>
      <c r="EH33">
        <v>1</v>
      </c>
      <c r="EI33" t="s">
        <v>15</v>
      </c>
      <c r="EJ33">
        <v>1</v>
      </c>
      <c r="EK33">
        <v>1007</v>
      </c>
      <c r="EL33" t="s">
        <v>52</v>
      </c>
      <c r="EM33" t="s">
        <v>23</v>
      </c>
      <c r="EN33" t="s">
        <v>2</v>
      </c>
      <c r="EO33" t="s">
        <v>2</v>
      </c>
      <c r="EQ33">
        <v>1024</v>
      </c>
      <c r="ER33">
        <v>1515.8</v>
      </c>
      <c r="ES33">
        <v>0</v>
      </c>
      <c r="ET33">
        <v>846.56</v>
      </c>
      <c r="EU33">
        <v>0</v>
      </c>
      <c r="EV33">
        <v>669.24</v>
      </c>
      <c r="EW33">
        <v>85.8</v>
      </c>
      <c r="EX33">
        <v>0</v>
      </c>
      <c r="EY33">
        <v>0</v>
      </c>
      <c r="FQ33">
        <v>0</v>
      </c>
      <c r="FR33">
        <f t="shared" si="23"/>
        <v>0</v>
      </c>
      <c r="FS33">
        <v>0</v>
      </c>
      <c r="FX33">
        <v>89</v>
      </c>
      <c r="FY33">
        <v>41</v>
      </c>
      <c r="GA33" t="s">
        <v>2</v>
      </c>
      <c r="GD33">
        <v>1</v>
      </c>
      <c r="GF33">
        <v>2005864375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24"/>
        <v>0</v>
      </c>
      <c r="GM33">
        <f>ROUND(O33+X33+Y33,0)+GX33</f>
        <v>1670069</v>
      </c>
      <c r="GN33">
        <f>IF(OR(BI33=0,BI33=1),ROUND(O33+X33+Y33,0),0)</f>
        <v>1670069</v>
      </c>
      <c r="GO33">
        <f>IF(BI33=2,ROUND(O33+X33+Y33,0),0)</f>
        <v>0</v>
      </c>
      <c r="GP33">
        <f>IF(BI33=4,ROUND(O33+X33+Y33,0)+GX33,0)</f>
        <v>0</v>
      </c>
      <c r="GR33">
        <v>0</v>
      </c>
      <c r="GS33">
        <v>3</v>
      </c>
      <c r="GT33">
        <v>0</v>
      </c>
      <c r="GU33" t="s">
        <v>2</v>
      </c>
      <c r="GV33">
        <f>ROUND((GT33),2)</f>
        <v>0</v>
      </c>
      <c r="GW33">
        <v>1</v>
      </c>
      <c r="GX33">
        <f>ROUND(HC33*I33,0)</f>
        <v>0</v>
      </c>
      <c r="HA33">
        <v>0</v>
      </c>
      <c r="HB33">
        <v>0</v>
      </c>
      <c r="HC33">
        <f>GV33*GW33</f>
        <v>0</v>
      </c>
      <c r="HE33" t="s">
        <v>2</v>
      </c>
      <c r="HF33" t="s">
        <v>2</v>
      </c>
      <c r="IK33">
        <v>0</v>
      </c>
    </row>
    <row r="35" spans="1:245" x14ac:dyDescent="0.2">
      <c r="A35" s="2">
        <v>51</v>
      </c>
      <c r="B35" s="2">
        <f>B24</f>
        <v>1</v>
      </c>
      <c r="C35" s="2">
        <f>A24</f>
        <v>4</v>
      </c>
      <c r="D35" s="2">
        <f>ROW(A24)</f>
        <v>24</v>
      </c>
      <c r="E35" s="2"/>
      <c r="F35" s="2" t="str">
        <f>IF(F24&lt;&gt;"",F24,"")</f>
        <v>Новый раздел</v>
      </c>
      <c r="G35" s="2" t="str">
        <f>IF(G24&lt;&gt;"",G24,"")</f>
        <v>Земляные работы</v>
      </c>
      <c r="H35" s="2">
        <v>0</v>
      </c>
      <c r="I35" s="2"/>
      <c r="J35" s="2"/>
      <c r="K35" s="2"/>
      <c r="L35" s="2"/>
      <c r="M35" s="2"/>
      <c r="N35" s="2"/>
      <c r="O35" s="2">
        <f t="shared" ref="O35:T35" si="26">ROUND(AB35,0)</f>
        <v>205983</v>
      </c>
      <c r="P35" s="2">
        <f t="shared" si="26"/>
        <v>305</v>
      </c>
      <c r="Q35" s="2">
        <f t="shared" si="26"/>
        <v>199778</v>
      </c>
      <c r="R35" s="2">
        <f t="shared" si="26"/>
        <v>25493</v>
      </c>
      <c r="S35" s="2">
        <f t="shared" si="26"/>
        <v>5900</v>
      </c>
      <c r="T35" s="2">
        <f t="shared" si="26"/>
        <v>0</v>
      </c>
      <c r="U35" s="2">
        <f>AH35</f>
        <v>750.38400000000001</v>
      </c>
      <c r="V35" s="2">
        <f>AI35</f>
        <v>1888.4149999999997</v>
      </c>
      <c r="W35" s="2">
        <f>ROUND(AJ35,0)</f>
        <v>0</v>
      </c>
      <c r="X35" s="2">
        <f>ROUND(AK35,0)</f>
        <v>28860</v>
      </c>
      <c r="Y35" s="2">
        <f>ROUND(AL35,0)</f>
        <v>14399</v>
      </c>
      <c r="Z35" s="2"/>
      <c r="AA35" s="2"/>
      <c r="AB35" s="2">
        <f>ROUND(SUMIF(AA28:AA33,"=224391872",O28:O33),0)</f>
        <v>205983</v>
      </c>
      <c r="AC35" s="2">
        <f>ROUND(SUMIF(AA28:AA33,"=224391872",P28:P33),0)</f>
        <v>305</v>
      </c>
      <c r="AD35" s="2">
        <f>ROUND(SUMIF(AA28:AA33,"=224391872",Q28:Q33),0)</f>
        <v>199778</v>
      </c>
      <c r="AE35" s="2">
        <f>ROUND(SUMIF(AA28:AA33,"=224391872",R28:R33),0)</f>
        <v>25493</v>
      </c>
      <c r="AF35" s="2">
        <f>ROUND(SUMIF(AA28:AA33,"=224391872",S28:S33),0)</f>
        <v>5900</v>
      </c>
      <c r="AG35" s="2">
        <f>ROUND(SUMIF(AA28:AA33,"=224391872",T28:T33),0)</f>
        <v>0</v>
      </c>
      <c r="AH35" s="2">
        <f>SUMIF(AA28:AA33,"=224391872",U28:U33)</f>
        <v>750.38400000000001</v>
      </c>
      <c r="AI35" s="2">
        <f>SUMIF(AA28:AA33,"=224391872",V28:V33)</f>
        <v>1888.4149999999997</v>
      </c>
      <c r="AJ35" s="2">
        <f>ROUND(SUMIF(AA28:AA33,"=224391872",W28:W33),0)</f>
        <v>0</v>
      </c>
      <c r="AK35" s="2">
        <f>ROUND(SUMIF(AA28:AA33,"=224391872",X28:X33),0)</f>
        <v>28860</v>
      </c>
      <c r="AL35" s="2">
        <f>ROUND(SUMIF(AA28:AA33,"=224391872",Y28:Y33),0)</f>
        <v>14399</v>
      </c>
      <c r="AM35" s="2"/>
      <c r="AN35" s="2"/>
      <c r="AO35" s="2">
        <f t="shared" ref="AO35:BD35" si="27">ROUND(BX35,0)</f>
        <v>0</v>
      </c>
      <c r="AP35" s="2">
        <f t="shared" si="27"/>
        <v>0</v>
      </c>
      <c r="AQ35" s="2">
        <f t="shared" si="27"/>
        <v>0</v>
      </c>
      <c r="AR35" s="2">
        <f t="shared" si="27"/>
        <v>2679782</v>
      </c>
      <c r="AS35" s="2">
        <f t="shared" si="27"/>
        <v>2679782</v>
      </c>
      <c r="AT35" s="2">
        <f t="shared" si="27"/>
        <v>0</v>
      </c>
      <c r="AU35" s="2">
        <f t="shared" si="27"/>
        <v>0</v>
      </c>
      <c r="AV35" s="2">
        <f t="shared" si="27"/>
        <v>305</v>
      </c>
      <c r="AW35" s="2">
        <f t="shared" si="27"/>
        <v>305</v>
      </c>
      <c r="AX35" s="2">
        <f t="shared" si="27"/>
        <v>0</v>
      </c>
      <c r="AY35" s="2">
        <f t="shared" si="27"/>
        <v>305</v>
      </c>
      <c r="AZ35" s="2">
        <f t="shared" si="27"/>
        <v>0</v>
      </c>
      <c r="BA35" s="2">
        <f t="shared" si="27"/>
        <v>0</v>
      </c>
      <c r="BB35" s="2">
        <f t="shared" si="27"/>
        <v>0</v>
      </c>
      <c r="BC35" s="2">
        <f t="shared" si="27"/>
        <v>0</v>
      </c>
      <c r="BD35" s="2">
        <f t="shared" si="27"/>
        <v>2430540</v>
      </c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>
        <f>ROUND(SUMIF(AA28:AA33,"=224391872",FQ28:FQ33),0)</f>
        <v>0</v>
      </c>
      <c r="BY35" s="2">
        <f>ROUND(SUMIF(AA28:AA33,"=224391872",FR28:FR33),0)</f>
        <v>0</v>
      </c>
      <c r="BZ35" s="2">
        <f>ROUND(SUMIF(AA28:AA33,"=224391872",GL28:GL33),0)</f>
        <v>0</v>
      </c>
      <c r="CA35" s="2">
        <f>ROUND(SUMIF(AA28:AA33,"=224391872",GM28:GM33),0)</f>
        <v>2679782</v>
      </c>
      <c r="CB35" s="2">
        <f>ROUND(SUMIF(AA28:AA33,"=224391872",GN28:GN33),0)</f>
        <v>2679782</v>
      </c>
      <c r="CC35" s="2">
        <f>ROUND(SUMIF(AA28:AA33,"=224391872",GO28:GO33),0)</f>
        <v>0</v>
      </c>
      <c r="CD35" s="2">
        <f>ROUND(SUMIF(AA28:AA33,"=224391872",GP28:GP33),0)</f>
        <v>0</v>
      </c>
      <c r="CE35" s="2">
        <f>AC35-BX35</f>
        <v>305</v>
      </c>
      <c r="CF35" s="2">
        <f>AC35-BY35</f>
        <v>305</v>
      </c>
      <c r="CG35" s="2">
        <f>BX35-BZ35</f>
        <v>0</v>
      </c>
      <c r="CH35" s="2">
        <f>AC35-BX35-BY35+BZ35</f>
        <v>305</v>
      </c>
      <c r="CI35" s="2">
        <f>BY35-BZ35</f>
        <v>0</v>
      </c>
      <c r="CJ35" s="2">
        <f>ROUND(SUMIF(AA28:AA33,"=224391872",GX28:GX33),0)</f>
        <v>0</v>
      </c>
      <c r="CK35" s="2">
        <f>ROUND(SUMIF(AA28:AA33,"=224391872",GY28:GY33),0)</f>
        <v>0</v>
      </c>
      <c r="CL35" s="2">
        <f>ROUND(SUMIF(AA28:AA33,"=224391872",GZ28:GZ33),0)</f>
        <v>0</v>
      </c>
      <c r="CM35" s="2">
        <f>ROUND(SUMIF(AA28:AA33,"=224391872",HD28:HD33),0)</f>
        <v>2430540</v>
      </c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>
        <v>0</v>
      </c>
    </row>
    <row r="37" spans="1:245" x14ac:dyDescent="0.2">
      <c r="A37" s="4">
        <v>50</v>
      </c>
      <c r="B37" s="4">
        <v>0</v>
      </c>
      <c r="C37" s="4">
        <v>0</v>
      </c>
      <c r="D37" s="4">
        <v>1</v>
      </c>
      <c r="E37" s="4">
        <v>201</v>
      </c>
      <c r="F37" s="4">
        <f>ROUND(Source!O35,O37)</f>
        <v>205983</v>
      </c>
      <c r="G37" s="4" t="s">
        <v>53</v>
      </c>
      <c r="H37" s="4" t="s">
        <v>54</v>
      </c>
      <c r="I37" s="4"/>
      <c r="J37" s="4"/>
      <c r="K37" s="4">
        <v>201</v>
      </c>
      <c r="L37" s="4">
        <v>1</v>
      </c>
      <c r="M37" s="4">
        <v>3</v>
      </c>
      <c r="N37" s="4" t="s">
        <v>2</v>
      </c>
      <c r="O37" s="4">
        <v>0</v>
      </c>
      <c r="P37" s="4"/>
      <c r="Q37" s="4"/>
      <c r="R37" s="4"/>
      <c r="S37" s="4"/>
      <c r="T37" s="4"/>
      <c r="U37" s="4"/>
      <c r="V37" s="4"/>
      <c r="W37" s="4"/>
    </row>
    <row r="38" spans="1:245" x14ac:dyDescent="0.2">
      <c r="A38" s="4">
        <v>50</v>
      </c>
      <c r="B38" s="4">
        <v>0</v>
      </c>
      <c r="C38" s="4">
        <v>0</v>
      </c>
      <c r="D38" s="4">
        <v>1</v>
      </c>
      <c r="E38" s="4">
        <v>202</v>
      </c>
      <c r="F38" s="4">
        <f>ROUND(Source!P35,O38)</f>
        <v>305</v>
      </c>
      <c r="G38" s="4" t="s">
        <v>55</v>
      </c>
      <c r="H38" s="4" t="s">
        <v>56</v>
      </c>
      <c r="I38" s="4"/>
      <c r="J38" s="4"/>
      <c r="K38" s="4">
        <v>202</v>
      </c>
      <c r="L38" s="4">
        <v>2</v>
      </c>
      <c r="M38" s="4">
        <v>3</v>
      </c>
      <c r="N38" s="4" t="s">
        <v>2</v>
      </c>
      <c r="O38" s="4">
        <v>0</v>
      </c>
      <c r="P38" s="4"/>
      <c r="Q38" s="4"/>
      <c r="R38" s="4"/>
      <c r="S38" s="4"/>
      <c r="T38" s="4"/>
      <c r="U38" s="4"/>
      <c r="V38" s="4"/>
      <c r="W38" s="4"/>
    </row>
    <row r="39" spans="1:245" x14ac:dyDescent="0.2">
      <c r="A39" s="4">
        <v>50</v>
      </c>
      <c r="B39" s="4">
        <v>0</v>
      </c>
      <c r="C39" s="4">
        <v>0</v>
      </c>
      <c r="D39" s="4">
        <v>1</v>
      </c>
      <c r="E39" s="4">
        <v>222</v>
      </c>
      <c r="F39" s="4">
        <f>ROUND(Source!AO35,O39)</f>
        <v>0</v>
      </c>
      <c r="G39" s="4" t="s">
        <v>57</v>
      </c>
      <c r="H39" s="4" t="s">
        <v>58</v>
      </c>
      <c r="I39" s="4"/>
      <c r="J39" s="4"/>
      <c r="K39" s="4">
        <v>222</v>
      </c>
      <c r="L39" s="4">
        <v>3</v>
      </c>
      <c r="M39" s="4">
        <v>3</v>
      </c>
      <c r="N39" s="4" t="s">
        <v>2</v>
      </c>
      <c r="O39" s="4">
        <v>0</v>
      </c>
      <c r="P39" s="4"/>
      <c r="Q39" s="4"/>
      <c r="R39" s="4"/>
      <c r="S39" s="4"/>
      <c r="T39" s="4"/>
      <c r="U39" s="4"/>
      <c r="V39" s="4"/>
      <c r="W39" s="4"/>
    </row>
    <row r="40" spans="1:245" x14ac:dyDescent="0.2">
      <c r="A40" s="4">
        <v>50</v>
      </c>
      <c r="B40" s="4">
        <v>0</v>
      </c>
      <c r="C40" s="4">
        <v>0</v>
      </c>
      <c r="D40" s="4">
        <v>1</v>
      </c>
      <c r="E40" s="4">
        <v>225</v>
      </c>
      <c r="F40" s="4">
        <f>ROUND(Source!AV35,O40)</f>
        <v>305</v>
      </c>
      <c r="G40" s="4" t="s">
        <v>59</v>
      </c>
      <c r="H40" s="4" t="s">
        <v>60</v>
      </c>
      <c r="I40" s="4"/>
      <c r="J40" s="4"/>
      <c r="K40" s="4">
        <v>225</v>
      </c>
      <c r="L40" s="4">
        <v>4</v>
      </c>
      <c r="M40" s="4">
        <v>3</v>
      </c>
      <c r="N40" s="4" t="s">
        <v>2</v>
      </c>
      <c r="O40" s="4">
        <v>0</v>
      </c>
      <c r="P40" s="4"/>
      <c r="Q40" s="4"/>
      <c r="R40" s="4"/>
      <c r="S40" s="4"/>
      <c r="T40" s="4"/>
      <c r="U40" s="4"/>
      <c r="V40" s="4"/>
      <c r="W40" s="4"/>
    </row>
    <row r="41" spans="1:245" x14ac:dyDescent="0.2">
      <c r="A41" s="4">
        <v>50</v>
      </c>
      <c r="B41" s="4">
        <v>0</v>
      </c>
      <c r="C41" s="4">
        <v>0</v>
      </c>
      <c r="D41" s="4">
        <v>1</v>
      </c>
      <c r="E41" s="4">
        <v>226</v>
      </c>
      <c r="F41" s="4">
        <f>ROUND(Source!AW35,O41)</f>
        <v>305</v>
      </c>
      <c r="G41" s="4" t="s">
        <v>61</v>
      </c>
      <c r="H41" s="4" t="s">
        <v>62</v>
      </c>
      <c r="I41" s="4"/>
      <c r="J41" s="4"/>
      <c r="K41" s="4">
        <v>226</v>
      </c>
      <c r="L41" s="4">
        <v>5</v>
      </c>
      <c r="M41" s="4">
        <v>3</v>
      </c>
      <c r="N41" s="4" t="s">
        <v>2</v>
      </c>
      <c r="O41" s="4">
        <v>0</v>
      </c>
      <c r="P41" s="4"/>
      <c r="Q41" s="4"/>
      <c r="R41" s="4"/>
      <c r="S41" s="4"/>
      <c r="T41" s="4"/>
      <c r="U41" s="4"/>
      <c r="V41" s="4"/>
      <c r="W41" s="4"/>
    </row>
    <row r="42" spans="1:245" x14ac:dyDescent="0.2">
      <c r="A42" s="4">
        <v>50</v>
      </c>
      <c r="B42" s="4">
        <v>0</v>
      </c>
      <c r="C42" s="4">
        <v>0</v>
      </c>
      <c r="D42" s="4">
        <v>1</v>
      </c>
      <c r="E42" s="4">
        <v>227</v>
      </c>
      <c r="F42" s="4">
        <f>ROUND(Source!AX35,O42)</f>
        <v>0</v>
      </c>
      <c r="G42" s="4" t="s">
        <v>63</v>
      </c>
      <c r="H42" s="4" t="s">
        <v>64</v>
      </c>
      <c r="I42" s="4"/>
      <c r="J42" s="4"/>
      <c r="K42" s="4">
        <v>227</v>
      </c>
      <c r="L42" s="4">
        <v>6</v>
      </c>
      <c r="M42" s="4">
        <v>3</v>
      </c>
      <c r="N42" s="4" t="s">
        <v>2</v>
      </c>
      <c r="O42" s="4">
        <v>0</v>
      </c>
      <c r="P42" s="4"/>
      <c r="Q42" s="4"/>
      <c r="R42" s="4"/>
      <c r="S42" s="4"/>
      <c r="T42" s="4"/>
      <c r="U42" s="4"/>
      <c r="V42" s="4"/>
      <c r="W42" s="4"/>
    </row>
    <row r="43" spans="1:245" x14ac:dyDescent="0.2">
      <c r="A43" s="4">
        <v>50</v>
      </c>
      <c r="B43" s="4">
        <v>0</v>
      </c>
      <c r="C43" s="4">
        <v>0</v>
      </c>
      <c r="D43" s="4">
        <v>1</v>
      </c>
      <c r="E43" s="4">
        <v>228</v>
      </c>
      <c r="F43" s="4">
        <f>ROUND(Source!AY35,O43)</f>
        <v>305</v>
      </c>
      <c r="G43" s="4" t="s">
        <v>65</v>
      </c>
      <c r="H43" s="4" t="s">
        <v>66</v>
      </c>
      <c r="I43" s="4"/>
      <c r="J43" s="4"/>
      <c r="K43" s="4">
        <v>228</v>
      </c>
      <c r="L43" s="4">
        <v>7</v>
      </c>
      <c r="M43" s="4">
        <v>3</v>
      </c>
      <c r="N43" s="4" t="s">
        <v>2</v>
      </c>
      <c r="O43" s="4">
        <v>0</v>
      </c>
      <c r="P43" s="4"/>
      <c r="Q43" s="4"/>
      <c r="R43" s="4"/>
      <c r="S43" s="4"/>
      <c r="T43" s="4"/>
      <c r="U43" s="4"/>
      <c r="V43" s="4"/>
      <c r="W43" s="4"/>
    </row>
    <row r="44" spans="1:245" x14ac:dyDescent="0.2">
      <c r="A44" s="4">
        <v>50</v>
      </c>
      <c r="B44" s="4">
        <v>0</v>
      </c>
      <c r="C44" s="4">
        <v>0</v>
      </c>
      <c r="D44" s="4">
        <v>1</v>
      </c>
      <c r="E44" s="4">
        <v>0</v>
      </c>
      <c r="F44" s="4">
        <f>ROUND(Source!AP35,O44)</f>
        <v>0</v>
      </c>
      <c r="G44" s="4" t="s">
        <v>67</v>
      </c>
      <c r="H44" s="4" t="s">
        <v>68</v>
      </c>
      <c r="I44" s="4"/>
      <c r="J44" s="4"/>
      <c r="K44" s="4">
        <v>216</v>
      </c>
      <c r="L44" s="4">
        <v>8</v>
      </c>
      <c r="M44" s="4">
        <v>3</v>
      </c>
      <c r="N44" s="4" t="s">
        <v>2</v>
      </c>
      <c r="O44" s="4">
        <v>0</v>
      </c>
      <c r="P44" s="4"/>
      <c r="Q44" s="4"/>
      <c r="R44" s="4"/>
      <c r="S44" s="4"/>
      <c r="T44" s="4"/>
      <c r="U44" s="4"/>
      <c r="V44" s="4"/>
      <c r="W44" s="4"/>
    </row>
    <row r="45" spans="1:245" x14ac:dyDescent="0.2">
      <c r="A45" s="4">
        <v>50</v>
      </c>
      <c r="B45" s="4">
        <v>0</v>
      </c>
      <c r="C45" s="4">
        <v>0</v>
      </c>
      <c r="D45" s="4">
        <v>1</v>
      </c>
      <c r="E45" s="4">
        <v>223</v>
      </c>
      <c r="F45" s="4">
        <f>ROUND(Source!AQ35,O45)</f>
        <v>0</v>
      </c>
      <c r="G45" s="4" t="s">
        <v>69</v>
      </c>
      <c r="H45" s="4" t="s">
        <v>70</v>
      </c>
      <c r="I45" s="4"/>
      <c r="J45" s="4"/>
      <c r="K45" s="4">
        <v>223</v>
      </c>
      <c r="L45" s="4">
        <v>9</v>
      </c>
      <c r="M45" s="4">
        <v>3</v>
      </c>
      <c r="N45" s="4" t="s">
        <v>2</v>
      </c>
      <c r="O45" s="4">
        <v>0</v>
      </c>
      <c r="P45" s="4"/>
      <c r="Q45" s="4"/>
      <c r="R45" s="4"/>
      <c r="S45" s="4"/>
      <c r="T45" s="4"/>
      <c r="U45" s="4"/>
      <c r="V45" s="4"/>
      <c r="W45" s="4"/>
    </row>
    <row r="46" spans="1:245" x14ac:dyDescent="0.2">
      <c r="A46" s="4">
        <v>50</v>
      </c>
      <c r="B46" s="4">
        <v>0</v>
      </c>
      <c r="C46" s="4">
        <v>0</v>
      </c>
      <c r="D46" s="4">
        <v>1</v>
      </c>
      <c r="E46" s="4">
        <v>229</v>
      </c>
      <c r="F46" s="4">
        <f>ROUND(Source!AZ35,O46)</f>
        <v>0</v>
      </c>
      <c r="G46" s="4" t="s">
        <v>71</v>
      </c>
      <c r="H46" s="4" t="s">
        <v>72</v>
      </c>
      <c r="I46" s="4"/>
      <c r="J46" s="4"/>
      <c r="K46" s="4">
        <v>229</v>
      </c>
      <c r="L46" s="4">
        <v>10</v>
      </c>
      <c r="M46" s="4">
        <v>3</v>
      </c>
      <c r="N46" s="4" t="s">
        <v>2</v>
      </c>
      <c r="O46" s="4">
        <v>0</v>
      </c>
      <c r="P46" s="4"/>
      <c r="Q46" s="4"/>
      <c r="R46" s="4"/>
      <c r="S46" s="4"/>
      <c r="T46" s="4"/>
      <c r="U46" s="4"/>
      <c r="V46" s="4"/>
      <c r="W46" s="4"/>
    </row>
    <row r="47" spans="1:245" x14ac:dyDescent="0.2">
      <c r="A47" s="4">
        <v>50</v>
      </c>
      <c r="B47" s="4">
        <v>0</v>
      </c>
      <c r="C47" s="4">
        <v>0</v>
      </c>
      <c r="D47" s="4">
        <v>1</v>
      </c>
      <c r="E47" s="4">
        <v>203</v>
      </c>
      <c r="F47" s="4">
        <f>ROUND(Source!Q35,O47)</f>
        <v>199778</v>
      </c>
      <c r="G47" s="4" t="s">
        <v>73</v>
      </c>
      <c r="H47" s="4" t="s">
        <v>74</v>
      </c>
      <c r="I47" s="4"/>
      <c r="J47" s="4"/>
      <c r="K47" s="4">
        <v>203</v>
      </c>
      <c r="L47" s="4">
        <v>11</v>
      </c>
      <c r="M47" s="4">
        <v>3</v>
      </c>
      <c r="N47" s="4" t="s">
        <v>2</v>
      </c>
      <c r="O47" s="4">
        <v>0</v>
      </c>
      <c r="P47" s="4"/>
      <c r="Q47" s="4"/>
      <c r="R47" s="4"/>
      <c r="S47" s="4"/>
      <c r="T47" s="4"/>
      <c r="U47" s="4"/>
      <c r="V47" s="4"/>
      <c r="W47" s="4"/>
    </row>
    <row r="48" spans="1:245" x14ac:dyDescent="0.2">
      <c r="A48" s="4">
        <v>50</v>
      </c>
      <c r="B48" s="4">
        <v>0</v>
      </c>
      <c r="C48" s="4">
        <v>0</v>
      </c>
      <c r="D48" s="4">
        <v>1</v>
      </c>
      <c r="E48" s="4">
        <v>231</v>
      </c>
      <c r="F48" s="4">
        <f>ROUND(Source!BB35,O48)</f>
        <v>0</v>
      </c>
      <c r="G48" s="4" t="s">
        <v>75</v>
      </c>
      <c r="H48" s="4" t="s">
        <v>76</v>
      </c>
      <c r="I48" s="4"/>
      <c r="J48" s="4"/>
      <c r="K48" s="4">
        <v>231</v>
      </c>
      <c r="L48" s="4">
        <v>12</v>
      </c>
      <c r="M48" s="4">
        <v>3</v>
      </c>
      <c r="N48" s="4" t="s">
        <v>2</v>
      </c>
      <c r="O48" s="4">
        <v>0</v>
      </c>
      <c r="P48" s="4"/>
      <c r="Q48" s="4"/>
      <c r="R48" s="4"/>
      <c r="S48" s="4"/>
      <c r="T48" s="4"/>
      <c r="U48" s="4"/>
      <c r="V48" s="4"/>
      <c r="W48" s="4"/>
    </row>
    <row r="49" spans="1:23" x14ac:dyDescent="0.2">
      <c r="A49" s="4">
        <v>50</v>
      </c>
      <c r="B49" s="4">
        <v>0</v>
      </c>
      <c r="C49" s="4">
        <v>0</v>
      </c>
      <c r="D49" s="4">
        <v>1</v>
      </c>
      <c r="E49" s="4">
        <v>204</v>
      </c>
      <c r="F49" s="4">
        <f>ROUND(Source!R35,O49)</f>
        <v>25493</v>
      </c>
      <c r="G49" s="4" t="s">
        <v>77</v>
      </c>
      <c r="H49" s="4" t="s">
        <v>78</v>
      </c>
      <c r="I49" s="4"/>
      <c r="J49" s="4"/>
      <c r="K49" s="4">
        <v>204</v>
      </c>
      <c r="L49" s="4">
        <v>13</v>
      </c>
      <c r="M49" s="4">
        <v>3</v>
      </c>
      <c r="N49" s="4" t="s">
        <v>2</v>
      </c>
      <c r="O49" s="4">
        <v>0</v>
      </c>
      <c r="P49" s="4"/>
      <c r="Q49" s="4"/>
      <c r="R49" s="4"/>
      <c r="S49" s="4"/>
      <c r="T49" s="4"/>
      <c r="U49" s="4"/>
      <c r="V49" s="4"/>
      <c r="W49" s="4"/>
    </row>
    <row r="50" spans="1:23" x14ac:dyDescent="0.2">
      <c r="A50" s="4">
        <v>50</v>
      </c>
      <c r="B50" s="4">
        <v>0</v>
      </c>
      <c r="C50" s="4">
        <v>0</v>
      </c>
      <c r="D50" s="4">
        <v>1</v>
      </c>
      <c r="E50" s="4">
        <v>0</v>
      </c>
      <c r="F50" s="4">
        <f>ROUND(Source!S35,O50)</f>
        <v>5900</v>
      </c>
      <c r="G50" s="4" t="s">
        <v>79</v>
      </c>
      <c r="H50" s="4" t="s">
        <v>80</v>
      </c>
      <c r="I50" s="4"/>
      <c r="J50" s="4"/>
      <c r="K50" s="4">
        <v>205</v>
      </c>
      <c r="L50" s="4">
        <v>14</v>
      </c>
      <c r="M50" s="4">
        <v>3</v>
      </c>
      <c r="N50" s="4" t="s">
        <v>2</v>
      </c>
      <c r="O50" s="4">
        <v>0</v>
      </c>
      <c r="P50" s="4"/>
      <c r="Q50" s="4"/>
      <c r="R50" s="4"/>
      <c r="S50" s="4"/>
      <c r="T50" s="4"/>
      <c r="U50" s="4"/>
      <c r="V50" s="4"/>
      <c r="W50" s="4"/>
    </row>
    <row r="51" spans="1:23" x14ac:dyDescent="0.2">
      <c r="A51" s="4">
        <v>50</v>
      </c>
      <c r="B51" s="4">
        <v>0</v>
      </c>
      <c r="C51" s="4">
        <v>0</v>
      </c>
      <c r="D51" s="4">
        <v>1</v>
      </c>
      <c r="E51" s="4">
        <v>232</v>
      </c>
      <c r="F51" s="4">
        <f>ROUND(Source!BC35,O51)</f>
        <v>0</v>
      </c>
      <c r="G51" s="4" t="s">
        <v>81</v>
      </c>
      <c r="H51" s="4" t="s">
        <v>82</v>
      </c>
      <c r="I51" s="4"/>
      <c r="J51" s="4"/>
      <c r="K51" s="4">
        <v>232</v>
      </c>
      <c r="L51" s="4">
        <v>15</v>
      </c>
      <c r="M51" s="4">
        <v>3</v>
      </c>
      <c r="N51" s="4" t="s">
        <v>2</v>
      </c>
      <c r="O51" s="4">
        <v>0</v>
      </c>
      <c r="P51" s="4"/>
      <c r="Q51" s="4"/>
      <c r="R51" s="4"/>
      <c r="S51" s="4"/>
      <c r="T51" s="4"/>
      <c r="U51" s="4"/>
      <c r="V51" s="4"/>
      <c r="W51" s="4"/>
    </row>
    <row r="52" spans="1:23" x14ac:dyDescent="0.2">
      <c r="A52" s="4">
        <v>50</v>
      </c>
      <c r="B52" s="4">
        <v>0</v>
      </c>
      <c r="C52" s="4">
        <v>0</v>
      </c>
      <c r="D52" s="4">
        <v>1</v>
      </c>
      <c r="E52" s="4">
        <v>0</v>
      </c>
      <c r="F52" s="4">
        <f>ROUND(Source!AS35,O52)</f>
        <v>2679782</v>
      </c>
      <c r="G52" s="4" t="s">
        <v>83</v>
      </c>
      <c r="H52" s="4" t="s">
        <v>84</v>
      </c>
      <c r="I52" s="4"/>
      <c r="J52" s="4"/>
      <c r="K52" s="4">
        <v>214</v>
      </c>
      <c r="L52" s="4">
        <v>16</v>
      </c>
      <c r="M52" s="4">
        <v>3</v>
      </c>
      <c r="N52" s="4" t="s">
        <v>2</v>
      </c>
      <c r="O52" s="4">
        <v>0</v>
      </c>
      <c r="P52" s="4"/>
      <c r="Q52" s="4"/>
      <c r="R52" s="4"/>
      <c r="S52" s="4"/>
      <c r="T52" s="4"/>
      <c r="U52" s="4"/>
      <c r="V52" s="4"/>
      <c r="W52" s="4"/>
    </row>
    <row r="53" spans="1:23" x14ac:dyDescent="0.2">
      <c r="A53" s="4">
        <v>50</v>
      </c>
      <c r="B53" s="4">
        <v>0</v>
      </c>
      <c r="C53" s="4">
        <v>0</v>
      </c>
      <c r="D53" s="4">
        <v>1</v>
      </c>
      <c r="E53" s="4">
        <v>0</v>
      </c>
      <c r="F53" s="4">
        <f>ROUND(Source!AT35,O53)</f>
        <v>0</v>
      </c>
      <c r="G53" s="4" t="s">
        <v>85</v>
      </c>
      <c r="H53" s="4" t="s">
        <v>86</v>
      </c>
      <c r="I53" s="4"/>
      <c r="J53" s="4"/>
      <c r="K53" s="4">
        <v>215</v>
      </c>
      <c r="L53" s="4">
        <v>17</v>
      </c>
      <c r="M53" s="4">
        <v>3</v>
      </c>
      <c r="N53" s="4" t="s">
        <v>2</v>
      </c>
      <c r="O53" s="4">
        <v>0</v>
      </c>
      <c r="P53" s="4"/>
      <c r="Q53" s="4"/>
      <c r="R53" s="4"/>
      <c r="S53" s="4"/>
      <c r="T53" s="4"/>
      <c r="U53" s="4"/>
      <c r="V53" s="4"/>
      <c r="W53" s="4"/>
    </row>
    <row r="54" spans="1:23" x14ac:dyDescent="0.2">
      <c r="A54" s="4">
        <v>50</v>
      </c>
      <c r="B54" s="4">
        <v>0</v>
      </c>
      <c r="C54" s="4">
        <v>0</v>
      </c>
      <c r="D54" s="4">
        <v>1</v>
      </c>
      <c r="E54" s="4">
        <v>0</v>
      </c>
      <c r="F54" s="4">
        <f>ROUND(Source!AU35,O54)</f>
        <v>0</v>
      </c>
      <c r="G54" s="4" t="s">
        <v>87</v>
      </c>
      <c r="H54" s="4" t="s">
        <v>88</v>
      </c>
      <c r="I54" s="4"/>
      <c r="J54" s="4"/>
      <c r="K54" s="4">
        <v>217</v>
      </c>
      <c r="L54" s="4">
        <v>18</v>
      </c>
      <c r="M54" s="4">
        <v>3</v>
      </c>
      <c r="N54" s="4" t="s">
        <v>2</v>
      </c>
      <c r="O54" s="4">
        <v>0</v>
      </c>
      <c r="P54" s="4"/>
      <c r="Q54" s="4"/>
      <c r="R54" s="4"/>
      <c r="S54" s="4"/>
      <c r="T54" s="4"/>
      <c r="U54" s="4"/>
      <c r="V54" s="4"/>
      <c r="W54" s="4"/>
    </row>
    <row r="55" spans="1:23" x14ac:dyDescent="0.2">
      <c r="A55" s="4">
        <v>50</v>
      </c>
      <c r="B55" s="4">
        <v>0</v>
      </c>
      <c r="C55" s="4">
        <v>0</v>
      </c>
      <c r="D55" s="4">
        <v>1</v>
      </c>
      <c r="E55" s="4">
        <v>230</v>
      </c>
      <c r="F55" s="4">
        <f>ROUND(Source!BA35,O55)</f>
        <v>0</v>
      </c>
      <c r="G55" s="4" t="s">
        <v>89</v>
      </c>
      <c r="H55" s="4" t="s">
        <v>90</v>
      </c>
      <c r="I55" s="4"/>
      <c r="J55" s="4"/>
      <c r="K55" s="4">
        <v>230</v>
      </c>
      <c r="L55" s="4">
        <v>19</v>
      </c>
      <c r="M55" s="4">
        <v>3</v>
      </c>
      <c r="N55" s="4" t="s">
        <v>2</v>
      </c>
      <c r="O55" s="4">
        <v>0</v>
      </c>
      <c r="P55" s="4"/>
      <c r="Q55" s="4"/>
      <c r="R55" s="4"/>
      <c r="S55" s="4"/>
      <c r="T55" s="4"/>
      <c r="U55" s="4"/>
      <c r="V55" s="4"/>
      <c r="W55" s="4"/>
    </row>
    <row r="56" spans="1:23" x14ac:dyDescent="0.2">
      <c r="A56" s="4">
        <v>50</v>
      </c>
      <c r="B56" s="4">
        <v>0</v>
      </c>
      <c r="C56" s="4">
        <v>0</v>
      </c>
      <c r="D56" s="4">
        <v>1</v>
      </c>
      <c r="E56" s="4">
        <v>206</v>
      </c>
      <c r="F56" s="4">
        <f>ROUND(Source!T35,O56)</f>
        <v>0</v>
      </c>
      <c r="G56" s="4" t="s">
        <v>91</v>
      </c>
      <c r="H56" s="4" t="s">
        <v>92</v>
      </c>
      <c r="I56" s="4"/>
      <c r="J56" s="4"/>
      <c r="K56" s="4">
        <v>206</v>
      </c>
      <c r="L56" s="4">
        <v>20</v>
      </c>
      <c r="M56" s="4">
        <v>3</v>
      </c>
      <c r="N56" s="4" t="s">
        <v>2</v>
      </c>
      <c r="O56" s="4">
        <v>0</v>
      </c>
      <c r="P56" s="4"/>
      <c r="Q56" s="4"/>
      <c r="R56" s="4"/>
      <c r="S56" s="4"/>
      <c r="T56" s="4"/>
      <c r="U56" s="4"/>
      <c r="V56" s="4"/>
      <c r="W56" s="4"/>
    </row>
    <row r="57" spans="1:23" x14ac:dyDescent="0.2">
      <c r="A57" s="4">
        <v>50</v>
      </c>
      <c r="B57" s="4">
        <v>0</v>
      </c>
      <c r="C57" s="4">
        <v>0</v>
      </c>
      <c r="D57" s="4">
        <v>1</v>
      </c>
      <c r="E57" s="4">
        <v>0</v>
      </c>
      <c r="F57" s="4">
        <f>Source!U35</f>
        <v>750.38400000000001</v>
      </c>
      <c r="G57" s="4" t="s">
        <v>93</v>
      </c>
      <c r="H57" s="4" t="s">
        <v>94</v>
      </c>
      <c r="I57" s="4"/>
      <c r="J57" s="4"/>
      <c r="K57" s="4">
        <v>207</v>
      </c>
      <c r="L57" s="4">
        <v>21</v>
      </c>
      <c r="M57" s="4">
        <v>3</v>
      </c>
      <c r="N57" s="4" t="s">
        <v>2</v>
      </c>
      <c r="O57" s="4">
        <v>-1</v>
      </c>
      <c r="P57" s="4"/>
      <c r="Q57" s="4"/>
      <c r="R57" s="4"/>
      <c r="S57" s="4"/>
      <c r="T57" s="4"/>
      <c r="U57" s="4"/>
      <c r="V57" s="4"/>
      <c r="W57" s="4"/>
    </row>
    <row r="58" spans="1:23" x14ac:dyDescent="0.2">
      <c r="A58" s="4">
        <v>50</v>
      </c>
      <c r="B58" s="4">
        <v>0</v>
      </c>
      <c r="C58" s="4">
        <v>0</v>
      </c>
      <c r="D58" s="4">
        <v>1</v>
      </c>
      <c r="E58" s="4">
        <v>208</v>
      </c>
      <c r="F58" s="4">
        <f>Source!V35</f>
        <v>1888.4149999999997</v>
      </c>
      <c r="G58" s="4" t="s">
        <v>95</v>
      </c>
      <c r="H58" s="4" t="s">
        <v>96</v>
      </c>
      <c r="I58" s="4"/>
      <c r="J58" s="4"/>
      <c r="K58" s="4">
        <v>208</v>
      </c>
      <c r="L58" s="4">
        <v>22</v>
      </c>
      <c r="M58" s="4">
        <v>3</v>
      </c>
      <c r="N58" s="4" t="s">
        <v>2</v>
      </c>
      <c r="O58" s="4">
        <v>-1</v>
      </c>
      <c r="P58" s="4"/>
      <c r="Q58" s="4"/>
      <c r="R58" s="4"/>
      <c r="S58" s="4"/>
      <c r="T58" s="4"/>
      <c r="U58" s="4"/>
      <c r="V58" s="4"/>
      <c r="W58" s="4"/>
    </row>
    <row r="59" spans="1:23" x14ac:dyDescent="0.2">
      <c r="A59" s="4">
        <v>50</v>
      </c>
      <c r="B59" s="4">
        <v>0</v>
      </c>
      <c r="C59" s="4">
        <v>0</v>
      </c>
      <c r="D59" s="4">
        <v>1</v>
      </c>
      <c r="E59" s="4">
        <v>209</v>
      </c>
      <c r="F59" s="4">
        <f>ROUND(Source!W35,O59)</f>
        <v>0</v>
      </c>
      <c r="G59" s="4" t="s">
        <v>97</v>
      </c>
      <c r="H59" s="4" t="s">
        <v>98</v>
      </c>
      <c r="I59" s="4"/>
      <c r="J59" s="4"/>
      <c r="K59" s="4">
        <v>209</v>
      </c>
      <c r="L59" s="4">
        <v>23</v>
      </c>
      <c r="M59" s="4">
        <v>3</v>
      </c>
      <c r="N59" s="4" t="s">
        <v>2</v>
      </c>
      <c r="O59" s="4">
        <v>0</v>
      </c>
      <c r="P59" s="4"/>
      <c r="Q59" s="4"/>
      <c r="R59" s="4"/>
      <c r="S59" s="4"/>
      <c r="T59" s="4"/>
      <c r="U59" s="4"/>
      <c r="V59" s="4"/>
      <c r="W59" s="4"/>
    </row>
    <row r="60" spans="1:23" x14ac:dyDescent="0.2">
      <c r="A60" s="4">
        <v>50</v>
      </c>
      <c r="B60" s="4">
        <v>0</v>
      </c>
      <c r="C60" s="4">
        <v>0</v>
      </c>
      <c r="D60" s="4">
        <v>1</v>
      </c>
      <c r="E60" s="4">
        <v>233</v>
      </c>
      <c r="F60" s="4">
        <f>ROUND(Source!BD35,O60)</f>
        <v>2430540</v>
      </c>
      <c r="G60" s="4" t="s">
        <v>99</v>
      </c>
      <c r="H60" s="4" t="s">
        <v>100</v>
      </c>
      <c r="I60" s="4"/>
      <c r="J60" s="4"/>
      <c r="K60" s="4">
        <v>233</v>
      </c>
      <c r="L60" s="4">
        <v>24</v>
      </c>
      <c r="M60" s="4">
        <v>3</v>
      </c>
      <c r="N60" s="4" t="s">
        <v>2</v>
      </c>
      <c r="O60" s="4">
        <v>0</v>
      </c>
      <c r="P60" s="4"/>
      <c r="Q60" s="4"/>
      <c r="R60" s="4"/>
      <c r="S60" s="4"/>
      <c r="T60" s="4"/>
      <c r="U60" s="4"/>
      <c r="V60" s="4"/>
      <c r="W60" s="4"/>
    </row>
    <row r="61" spans="1:23" x14ac:dyDescent="0.2">
      <c r="A61" s="4">
        <v>50</v>
      </c>
      <c r="B61" s="4">
        <v>0</v>
      </c>
      <c r="C61" s="4">
        <v>0</v>
      </c>
      <c r="D61" s="4">
        <v>1</v>
      </c>
      <c r="E61" s="4">
        <v>210</v>
      </c>
      <c r="F61" s="4">
        <f>ROUND(Source!X35,O61)</f>
        <v>28860</v>
      </c>
      <c r="G61" s="4" t="s">
        <v>101</v>
      </c>
      <c r="H61" s="4" t="s">
        <v>102</v>
      </c>
      <c r="I61" s="4"/>
      <c r="J61" s="4"/>
      <c r="K61" s="4">
        <v>210</v>
      </c>
      <c r="L61" s="4">
        <v>25</v>
      </c>
      <c r="M61" s="4">
        <v>3</v>
      </c>
      <c r="N61" s="4" t="s">
        <v>2</v>
      </c>
      <c r="O61" s="4">
        <v>0</v>
      </c>
      <c r="P61" s="4"/>
      <c r="Q61" s="4"/>
      <c r="R61" s="4"/>
      <c r="S61" s="4"/>
      <c r="T61" s="4"/>
      <c r="U61" s="4"/>
      <c r="V61" s="4"/>
      <c r="W61" s="4"/>
    </row>
    <row r="62" spans="1:23" x14ac:dyDescent="0.2">
      <c r="A62" s="4">
        <v>50</v>
      </c>
      <c r="B62" s="4">
        <v>0</v>
      </c>
      <c r="C62" s="4">
        <v>0</v>
      </c>
      <c r="D62" s="4">
        <v>1</v>
      </c>
      <c r="E62" s="4">
        <v>211</v>
      </c>
      <c r="F62" s="4">
        <f>ROUND(Source!Y35,O62)</f>
        <v>14399</v>
      </c>
      <c r="G62" s="4" t="s">
        <v>103</v>
      </c>
      <c r="H62" s="4" t="s">
        <v>104</v>
      </c>
      <c r="I62" s="4"/>
      <c r="J62" s="4"/>
      <c r="K62" s="4">
        <v>211</v>
      </c>
      <c r="L62" s="4">
        <v>26</v>
      </c>
      <c r="M62" s="4">
        <v>3</v>
      </c>
      <c r="N62" s="4" t="s">
        <v>2</v>
      </c>
      <c r="O62" s="4">
        <v>0</v>
      </c>
      <c r="P62" s="4"/>
      <c r="Q62" s="4"/>
      <c r="R62" s="4"/>
      <c r="S62" s="4"/>
      <c r="T62" s="4"/>
      <c r="U62" s="4"/>
      <c r="V62" s="4"/>
      <c r="W62" s="4"/>
    </row>
    <row r="63" spans="1:23" x14ac:dyDescent="0.2">
      <c r="A63" s="4">
        <v>50</v>
      </c>
      <c r="B63" s="4">
        <v>0</v>
      </c>
      <c r="C63" s="4">
        <v>0</v>
      </c>
      <c r="D63" s="4">
        <v>1</v>
      </c>
      <c r="E63" s="4">
        <v>224</v>
      </c>
      <c r="F63" s="4">
        <f>ROUND(Source!AR35,O63)</f>
        <v>2679782</v>
      </c>
      <c r="G63" s="4" t="s">
        <v>105</v>
      </c>
      <c r="H63" s="4" t="s">
        <v>106</v>
      </c>
      <c r="I63" s="4"/>
      <c r="J63" s="4"/>
      <c r="K63" s="4">
        <v>224</v>
      </c>
      <c r="L63" s="4">
        <v>27</v>
      </c>
      <c r="M63" s="4">
        <v>3</v>
      </c>
      <c r="N63" s="4" t="s">
        <v>2</v>
      </c>
      <c r="O63" s="4">
        <v>0</v>
      </c>
      <c r="P63" s="4"/>
      <c r="Q63" s="4"/>
      <c r="R63" s="4"/>
      <c r="S63" s="4"/>
      <c r="T63" s="4"/>
      <c r="U63" s="4"/>
      <c r="V63" s="4"/>
      <c r="W63" s="4"/>
    </row>
    <row r="64" spans="1:23" x14ac:dyDescent="0.2">
      <c r="A64" s="4">
        <v>50</v>
      </c>
      <c r="B64" s="4">
        <v>0</v>
      </c>
      <c r="C64" s="4">
        <v>0</v>
      </c>
      <c r="D64" s="4">
        <v>2</v>
      </c>
      <c r="E64" s="4">
        <v>0</v>
      </c>
      <c r="F64" s="4">
        <v>0</v>
      </c>
      <c r="G64" s="4" t="s">
        <v>107</v>
      </c>
      <c r="H64" s="4" t="s">
        <v>108</v>
      </c>
      <c r="I64" s="4"/>
      <c r="J64" s="4"/>
      <c r="K64" s="4">
        <v>212</v>
      </c>
      <c r="L64" s="4">
        <v>28</v>
      </c>
      <c r="M64" s="4">
        <v>1</v>
      </c>
      <c r="N64" s="4" t="s">
        <v>2</v>
      </c>
      <c r="O64" s="4">
        <v>0</v>
      </c>
      <c r="P64" s="4"/>
      <c r="Q64" s="4"/>
      <c r="R64" s="4"/>
      <c r="S64" s="4"/>
      <c r="T64" s="4"/>
      <c r="U64" s="4"/>
      <c r="V64" s="4"/>
      <c r="W64" s="4"/>
    </row>
    <row r="65" spans="1:23" x14ac:dyDescent="0.2">
      <c r="A65" s="4">
        <v>50</v>
      </c>
      <c r="B65" s="4">
        <v>0</v>
      </c>
      <c r="C65" s="4">
        <v>0</v>
      </c>
      <c r="D65" s="4">
        <v>2</v>
      </c>
      <c r="E65" s="4">
        <v>0</v>
      </c>
      <c r="F65" s="4">
        <v>0</v>
      </c>
      <c r="G65" s="4" t="s">
        <v>109</v>
      </c>
      <c r="H65" s="4" t="s">
        <v>110</v>
      </c>
      <c r="I65" s="4"/>
      <c r="J65" s="4"/>
      <c r="K65" s="4">
        <v>212</v>
      </c>
      <c r="L65" s="4">
        <v>29</v>
      </c>
      <c r="M65" s="4">
        <v>1</v>
      </c>
      <c r="N65" s="4" t="s">
        <v>111</v>
      </c>
      <c r="O65" s="4">
        <v>0</v>
      </c>
      <c r="P65" s="4"/>
      <c r="Q65" s="4"/>
      <c r="R65" s="4"/>
      <c r="S65" s="4"/>
      <c r="T65" s="4"/>
      <c r="U65" s="4"/>
      <c r="V65" s="4"/>
      <c r="W65" s="4"/>
    </row>
    <row r="66" spans="1:23" x14ac:dyDescent="0.2">
      <c r="A66" s="4">
        <v>50</v>
      </c>
      <c r="B66" s="4">
        <v>0</v>
      </c>
      <c r="C66" s="4">
        <v>0</v>
      </c>
      <c r="D66" s="4">
        <v>2</v>
      </c>
      <c r="E66" s="4">
        <v>0</v>
      </c>
      <c r="F66" s="4">
        <v>0</v>
      </c>
      <c r="G66" s="4" t="s">
        <v>112</v>
      </c>
      <c r="H66" s="4" t="s">
        <v>113</v>
      </c>
      <c r="I66" s="4"/>
      <c r="J66" s="4"/>
      <c r="K66" s="4">
        <v>212</v>
      </c>
      <c r="L66" s="4">
        <v>30</v>
      </c>
      <c r="M66" s="4">
        <v>1</v>
      </c>
      <c r="N66" s="4" t="s">
        <v>114</v>
      </c>
      <c r="O66" s="4">
        <v>0</v>
      </c>
      <c r="P66" s="4"/>
      <c r="Q66" s="4"/>
      <c r="R66" s="4"/>
      <c r="S66" s="4"/>
      <c r="T66" s="4"/>
      <c r="U66" s="4"/>
      <c r="V66" s="4"/>
      <c r="W66" s="4"/>
    </row>
    <row r="67" spans="1:23" x14ac:dyDescent="0.2">
      <c r="A67" s="4">
        <v>50</v>
      </c>
      <c r="B67" s="4">
        <v>0</v>
      </c>
      <c r="C67" s="4">
        <v>0</v>
      </c>
      <c r="D67" s="4">
        <v>2</v>
      </c>
      <c r="E67" s="4">
        <v>0</v>
      </c>
      <c r="F67" s="4">
        <v>0</v>
      </c>
      <c r="G67" s="4" t="s">
        <v>115</v>
      </c>
      <c r="H67" s="4" t="s">
        <v>116</v>
      </c>
      <c r="I67" s="4"/>
      <c r="J67" s="4"/>
      <c r="K67" s="4">
        <v>212</v>
      </c>
      <c r="L67" s="4">
        <v>31</v>
      </c>
      <c r="M67" s="4">
        <v>1</v>
      </c>
      <c r="N67" s="4" t="s">
        <v>111</v>
      </c>
      <c r="O67" s="4">
        <v>0</v>
      </c>
      <c r="P67" s="4"/>
      <c r="Q67" s="4"/>
      <c r="R67" s="4"/>
      <c r="S67" s="4"/>
      <c r="T67" s="4"/>
      <c r="U67" s="4"/>
      <c r="V67" s="4"/>
      <c r="W67" s="4"/>
    </row>
    <row r="68" spans="1:23" x14ac:dyDescent="0.2">
      <c r="A68" s="4">
        <v>50</v>
      </c>
      <c r="B68" s="4">
        <v>0</v>
      </c>
      <c r="C68" s="4">
        <v>0</v>
      </c>
      <c r="D68" s="4">
        <v>2</v>
      </c>
      <c r="E68" s="4">
        <v>0</v>
      </c>
      <c r="F68" s="4">
        <v>0</v>
      </c>
      <c r="G68" s="4" t="s">
        <v>117</v>
      </c>
      <c r="H68" s="4" t="s">
        <v>118</v>
      </c>
      <c r="I68" s="4"/>
      <c r="J68" s="4"/>
      <c r="K68" s="4">
        <v>212</v>
      </c>
      <c r="L68" s="4">
        <v>32</v>
      </c>
      <c r="M68" s="4">
        <v>1</v>
      </c>
      <c r="N68" s="4" t="s">
        <v>119</v>
      </c>
      <c r="O68" s="4">
        <v>0</v>
      </c>
      <c r="P68" s="4"/>
      <c r="Q68" s="4"/>
      <c r="R68" s="4"/>
      <c r="S68" s="4"/>
      <c r="T68" s="4"/>
      <c r="U68" s="4"/>
      <c r="V68" s="4"/>
      <c r="W68" s="4"/>
    </row>
    <row r="69" spans="1:23" x14ac:dyDescent="0.2">
      <c r="A69" s="4">
        <v>50</v>
      </c>
      <c r="B69" s="4">
        <v>0</v>
      </c>
      <c r="C69" s="4">
        <v>0</v>
      </c>
      <c r="D69" s="4">
        <v>2</v>
      </c>
      <c r="E69" s="4">
        <v>0</v>
      </c>
      <c r="F69" s="4">
        <v>0</v>
      </c>
      <c r="G69" s="4" t="s">
        <v>120</v>
      </c>
      <c r="H69" s="4" t="s">
        <v>121</v>
      </c>
      <c r="I69" s="4"/>
      <c r="J69" s="4"/>
      <c r="K69" s="4">
        <v>212</v>
      </c>
      <c r="L69" s="4">
        <v>33</v>
      </c>
      <c r="M69" s="4">
        <v>1</v>
      </c>
      <c r="N69" s="4" t="s">
        <v>119</v>
      </c>
      <c r="O69" s="4">
        <v>0</v>
      </c>
      <c r="P69" s="4"/>
      <c r="Q69" s="4"/>
      <c r="R69" s="4"/>
      <c r="S69" s="4"/>
      <c r="T69" s="4"/>
      <c r="U69" s="4"/>
      <c r="V69" s="4"/>
      <c r="W69" s="4"/>
    </row>
    <row r="70" spans="1:23" x14ac:dyDescent="0.2">
      <c r="A70" s="4">
        <v>50</v>
      </c>
      <c r="B70" s="4">
        <v>0</v>
      </c>
      <c r="C70" s="4">
        <v>0</v>
      </c>
      <c r="D70" s="4">
        <v>2</v>
      </c>
      <c r="E70" s="4">
        <v>0</v>
      </c>
      <c r="F70" s="4">
        <v>0</v>
      </c>
      <c r="G70" s="4" t="s">
        <v>122</v>
      </c>
      <c r="H70" s="4" t="s">
        <v>123</v>
      </c>
      <c r="I70" s="4"/>
      <c r="J70" s="4"/>
      <c r="K70" s="4">
        <v>212</v>
      </c>
      <c r="L70" s="4">
        <v>34</v>
      </c>
      <c r="M70" s="4">
        <v>1</v>
      </c>
      <c r="N70" s="4" t="s">
        <v>124</v>
      </c>
      <c r="O70" s="4">
        <v>0</v>
      </c>
      <c r="P70" s="4"/>
      <c r="Q70" s="4"/>
      <c r="R70" s="4"/>
      <c r="S70" s="4"/>
      <c r="T70" s="4"/>
      <c r="U70" s="4"/>
      <c r="V70" s="4"/>
      <c r="W70" s="4"/>
    </row>
    <row r="71" spans="1:23" x14ac:dyDescent="0.2">
      <c r="A71" s="4">
        <v>50</v>
      </c>
      <c r="B71" s="4">
        <v>0</v>
      </c>
      <c r="C71" s="4">
        <v>0</v>
      </c>
      <c r="D71" s="4">
        <v>2</v>
      </c>
      <c r="E71" s="4">
        <v>0</v>
      </c>
      <c r="F71" s="4">
        <f>ROUND((ROUND(F64,0)+ROUND(F65,0)+ROUND(F66,0)+ROUND(F67,0)+ROUND(F68,0)+ROUND(F69,0)+ROUND(F70,0)),O71)</f>
        <v>0</v>
      </c>
      <c r="G71" s="4" t="s">
        <v>125</v>
      </c>
      <c r="H71" s="4" t="s">
        <v>126</v>
      </c>
      <c r="I71" s="4"/>
      <c r="J71" s="4"/>
      <c r="K71" s="4">
        <v>212</v>
      </c>
      <c r="L71" s="4">
        <v>35</v>
      </c>
      <c r="M71" s="4">
        <v>1</v>
      </c>
      <c r="N71" s="4" t="s">
        <v>127</v>
      </c>
      <c r="O71" s="4">
        <v>0</v>
      </c>
      <c r="P71" s="4"/>
      <c r="Q71" s="4"/>
      <c r="R71" s="4"/>
      <c r="S71" s="4"/>
      <c r="T71" s="4"/>
      <c r="U71" s="4"/>
      <c r="V71" s="4"/>
      <c r="W71" s="4"/>
    </row>
    <row r="72" spans="1:23" x14ac:dyDescent="0.2">
      <c r="A72" s="4">
        <v>50</v>
      </c>
      <c r="B72" s="4">
        <v>0</v>
      </c>
      <c r="C72" s="4">
        <v>0</v>
      </c>
      <c r="D72" s="4">
        <v>2</v>
      </c>
      <c r="E72" s="4">
        <v>0</v>
      </c>
      <c r="F72" s="4">
        <f>ROUND(F73+F76+F77+F74,O72)</f>
        <v>0</v>
      </c>
      <c r="G72" s="4" t="s">
        <v>128</v>
      </c>
      <c r="H72" s="4" t="s">
        <v>129</v>
      </c>
      <c r="I72" s="4"/>
      <c r="J72" s="4"/>
      <c r="K72" s="4">
        <v>212</v>
      </c>
      <c r="L72" s="4">
        <v>36</v>
      </c>
      <c r="M72" s="4">
        <v>1</v>
      </c>
      <c r="N72" s="4" t="s">
        <v>2</v>
      </c>
      <c r="O72" s="4">
        <v>0</v>
      </c>
      <c r="P72" s="4"/>
      <c r="Q72" s="4"/>
      <c r="R72" s="4"/>
      <c r="S72" s="4"/>
      <c r="T72" s="4"/>
      <c r="U72" s="4"/>
      <c r="V72" s="4"/>
      <c r="W72" s="4"/>
    </row>
    <row r="73" spans="1:23" x14ac:dyDescent="0.2">
      <c r="A73" s="4">
        <v>50</v>
      </c>
      <c r="B73" s="4">
        <v>0</v>
      </c>
      <c r="C73" s="4">
        <v>0</v>
      </c>
      <c r="D73" s="4">
        <v>2</v>
      </c>
      <c r="E73" s="4">
        <v>0</v>
      </c>
      <c r="F73" s="4">
        <v>0</v>
      </c>
      <c r="G73" s="4" t="s">
        <v>130</v>
      </c>
      <c r="H73" s="4" t="s">
        <v>131</v>
      </c>
      <c r="I73" s="4"/>
      <c r="J73" s="4"/>
      <c r="K73" s="4">
        <v>212</v>
      </c>
      <c r="L73" s="4">
        <v>37</v>
      </c>
      <c r="M73" s="4">
        <v>3</v>
      </c>
      <c r="N73" s="4" t="s">
        <v>2</v>
      </c>
      <c r="O73" s="4">
        <v>0</v>
      </c>
      <c r="P73" s="4"/>
      <c r="Q73" s="4"/>
      <c r="R73" s="4"/>
      <c r="S73" s="4"/>
      <c r="T73" s="4"/>
      <c r="U73" s="4"/>
      <c r="V73" s="4"/>
      <c r="W73" s="4"/>
    </row>
    <row r="74" spans="1:23" x14ac:dyDescent="0.2">
      <c r="A74" s="4">
        <v>50</v>
      </c>
      <c r="B74" s="4">
        <v>0</v>
      </c>
      <c r="C74" s="4">
        <v>0</v>
      </c>
      <c r="D74" s="4">
        <v>2</v>
      </c>
      <c r="E74" s="4">
        <v>0</v>
      </c>
      <c r="F74" s="4">
        <v>0</v>
      </c>
      <c r="G74" s="4" t="s">
        <v>132</v>
      </c>
      <c r="H74" s="4" t="s">
        <v>133</v>
      </c>
      <c r="I74" s="4"/>
      <c r="J74" s="4"/>
      <c r="K74" s="4">
        <v>212</v>
      </c>
      <c r="L74" s="4">
        <v>38</v>
      </c>
      <c r="M74" s="4">
        <v>1</v>
      </c>
      <c r="N74" s="4" t="s">
        <v>2</v>
      </c>
      <c r="O74" s="4">
        <v>0</v>
      </c>
      <c r="P74" s="4"/>
      <c r="Q74" s="4"/>
      <c r="R74" s="4"/>
      <c r="S74" s="4"/>
      <c r="T74" s="4"/>
      <c r="U74" s="4"/>
      <c r="V74" s="4"/>
      <c r="W74" s="4"/>
    </row>
    <row r="75" spans="1:23" x14ac:dyDescent="0.2">
      <c r="A75" s="4">
        <v>50</v>
      </c>
      <c r="B75" s="4">
        <v>0</v>
      </c>
      <c r="C75" s="4">
        <v>0</v>
      </c>
      <c r="D75" s="4">
        <v>2</v>
      </c>
      <c r="E75" s="4">
        <v>0</v>
      </c>
      <c r="F75" s="4">
        <v>0</v>
      </c>
      <c r="G75" s="4" t="s">
        <v>134</v>
      </c>
      <c r="H75" s="4" t="s">
        <v>92</v>
      </c>
      <c r="I75" s="4"/>
      <c r="J75" s="4"/>
      <c r="K75" s="4">
        <v>212</v>
      </c>
      <c r="L75" s="4">
        <v>39</v>
      </c>
      <c r="M75" s="4">
        <v>1</v>
      </c>
      <c r="N75" s="4" t="s">
        <v>2</v>
      </c>
      <c r="O75" s="4">
        <v>0</v>
      </c>
      <c r="P75" s="4"/>
      <c r="Q75" s="4"/>
      <c r="R75" s="4"/>
      <c r="S75" s="4"/>
      <c r="T75" s="4"/>
      <c r="U75" s="4"/>
      <c r="V75" s="4"/>
      <c r="W75" s="4"/>
    </row>
    <row r="76" spans="1:23" x14ac:dyDescent="0.2">
      <c r="A76" s="4">
        <v>50</v>
      </c>
      <c r="B76" s="4">
        <v>0</v>
      </c>
      <c r="C76" s="4">
        <v>0</v>
      </c>
      <c r="D76" s="4">
        <v>2</v>
      </c>
      <c r="E76" s="4">
        <v>0</v>
      </c>
      <c r="F76" s="4">
        <v>0</v>
      </c>
      <c r="G76" s="4" t="s">
        <v>135</v>
      </c>
      <c r="H76" s="4" t="s">
        <v>136</v>
      </c>
      <c r="I76" s="4"/>
      <c r="J76" s="4"/>
      <c r="K76" s="4">
        <v>212</v>
      </c>
      <c r="L76" s="4">
        <v>40</v>
      </c>
      <c r="M76" s="4">
        <v>3</v>
      </c>
      <c r="N76" s="4" t="s">
        <v>2</v>
      </c>
      <c r="O76" s="4">
        <v>0</v>
      </c>
      <c r="P76" s="4"/>
      <c r="Q76" s="4"/>
      <c r="R76" s="4"/>
      <c r="S76" s="4"/>
      <c r="T76" s="4"/>
      <c r="U76" s="4"/>
      <c r="V76" s="4"/>
      <c r="W76" s="4"/>
    </row>
    <row r="77" spans="1:23" x14ac:dyDescent="0.2">
      <c r="A77" s="4">
        <v>50</v>
      </c>
      <c r="B77" s="4">
        <v>0</v>
      </c>
      <c r="C77" s="4">
        <v>0</v>
      </c>
      <c r="D77" s="4">
        <v>2</v>
      </c>
      <c r="E77" s="4">
        <v>0</v>
      </c>
      <c r="F77" s="4">
        <v>0</v>
      </c>
      <c r="G77" s="4" t="s">
        <v>137</v>
      </c>
      <c r="H77" s="4" t="s">
        <v>138</v>
      </c>
      <c r="I77" s="4"/>
      <c r="J77" s="4"/>
      <c r="K77" s="4">
        <v>212</v>
      </c>
      <c r="L77" s="4">
        <v>41</v>
      </c>
      <c r="M77" s="4">
        <v>3</v>
      </c>
      <c r="N77" s="4" t="s">
        <v>2</v>
      </c>
      <c r="O77" s="4">
        <v>0</v>
      </c>
      <c r="P77" s="4"/>
      <c r="Q77" s="4"/>
      <c r="R77" s="4"/>
      <c r="S77" s="4"/>
      <c r="T77" s="4"/>
      <c r="U77" s="4"/>
      <c r="V77" s="4"/>
      <c r="W77" s="4"/>
    </row>
    <row r="78" spans="1:23" x14ac:dyDescent="0.2">
      <c r="A78" s="4">
        <v>50</v>
      </c>
      <c r="B78" s="4">
        <v>0</v>
      </c>
      <c r="C78" s="4">
        <v>0</v>
      </c>
      <c r="D78" s="4">
        <v>2</v>
      </c>
      <c r="E78" s="4">
        <v>0</v>
      </c>
      <c r="F78" s="4">
        <v>0</v>
      </c>
      <c r="G78" s="4" t="s">
        <v>139</v>
      </c>
      <c r="H78" s="4" t="s">
        <v>140</v>
      </c>
      <c r="I78" s="4"/>
      <c r="J78" s="4"/>
      <c r="K78" s="4">
        <v>212</v>
      </c>
      <c r="L78" s="4">
        <v>42</v>
      </c>
      <c r="M78" s="4">
        <v>3</v>
      </c>
      <c r="N78" s="4" t="s">
        <v>2</v>
      </c>
      <c r="O78" s="4">
        <v>0</v>
      </c>
      <c r="P78" s="4"/>
      <c r="Q78" s="4"/>
      <c r="R78" s="4"/>
      <c r="S78" s="4"/>
      <c r="T78" s="4"/>
      <c r="U78" s="4"/>
      <c r="V78" s="4"/>
      <c r="W78" s="4"/>
    </row>
    <row r="79" spans="1:23" x14ac:dyDescent="0.2">
      <c r="A79" s="4">
        <v>50</v>
      </c>
      <c r="B79" s="4">
        <v>0</v>
      </c>
      <c r="C79" s="4">
        <v>0</v>
      </c>
      <c r="D79" s="4">
        <v>2</v>
      </c>
      <c r="E79" s="4">
        <v>0</v>
      </c>
      <c r="F79" s="4">
        <v>0</v>
      </c>
      <c r="G79" s="4" t="s">
        <v>141</v>
      </c>
      <c r="H79" s="4" t="s">
        <v>94</v>
      </c>
      <c r="I79" s="4"/>
      <c r="J79" s="4"/>
      <c r="K79" s="4">
        <v>212</v>
      </c>
      <c r="L79" s="4">
        <v>43</v>
      </c>
      <c r="M79" s="4">
        <v>3</v>
      </c>
      <c r="N79" s="4" t="s">
        <v>2</v>
      </c>
      <c r="O79" s="4">
        <v>0</v>
      </c>
      <c r="P79" s="4"/>
      <c r="Q79" s="4"/>
      <c r="R79" s="4"/>
      <c r="S79" s="4"/>
      <c r="T79" s="4"/>
      <c r="U79" s="4"/>
      <c r="V79" s="4"/>
      <c r="W79" s="4"/>
    </row>
    <row r="80" spans="1:23" x14ac:dyDescent="0.2">
      <c r="A80" s="4">
        <v>50</v>
      </c>
      <c r="B80" s="4">
        <v>0</v>
      </c>
      <c r="C80" s="4">
        <v>0</v>
      </c>
      <c r="D80" s="4">
        <v>2</v>
      </c>
      <c r="E80" s="4">
        <v>0</v>
      </c>
      <c r="F80" s="4">
        <v>0</v>
      </c>
      <c r="G80" s="4" t="s">
        <v>142</v>
      </c>
      <c r="H80" s="4" t="s">
        <v>96</v>
      </c>
      <c r="I80" s="4"/>
      <c r="J80" s="4"/>
      <c r="K80" s="4">
        <v>212</v>
      </c>
      <c r="L80" s="4">
        <v>44</v>
      </c>
      <c r="M80" s="4">
        <v>3</v>
      </c>
      <c r="N80" s="4" t="s">
        <v>2</v>
      </c>
      <c r="O80" s="4">
        <v>0</v>
      </c>
      <c r="P80" s="4"/>
      <c r="Q80" s="4"/>
      <c r="R80" s="4"/>
      <c r="S80" s="4"/>
      <c r="T80" s="4"/>
      <c r="U80" s="4"/>
      <c r="V80" s="4"/>
      <c r="W80" s="4"/>
    </row>
    <row r="81" spans="1:23" x14ac:dyDescent="0.2">
      <c r="A81" s="4">
        <v>50</v>
      </c>
      <c r="B81" s="4">
        <v>0</v>
      </c>
      <c r="C81" s="4">
        <v>0</v>
      </c>
      <c r="D81" s="4">
        <v>2</v>
      </c>
      <c r="E81" s="4">
        <v>0</v>
      </c>
      <c r="F81" s="4">
        <v>0</v>
      </c>
      <c r="G81" s="4" t="s">
        <v>143</v>
      </c>
      <c r="H81" s="4" t="s">
        <v>144</v>
      </c>
      <c r="I81" s="4"/>
      <c r="J81" s="4"/>
      <c r="K81" s="4">
        <v>212</v>
      </c>
      <c r="L81" s="4">
        <v>45</v>
      </c>
      <c r="M81" s="4">
        <v>1</v>
      </c>
      <c r="N81" s="4" t="s">
        <v>2</v>
      </c>
      <c r="O81" s="4">
        <v>0</v>
      </c>
      <c r="P81" s="4"/>
      <c r="Q81" s="4"/>
      <c r="R81" s="4"/>
      <c r="S81" s="4"/>
      <c r="T81" s="4"/>
      <c r="U81" s="4"/>
      <c r="V81" s="4"/>
      <c r="W81" s="4"/>
    </row>
    <row r="82" spans="1:23" x14ac:dyDescent="0.2">
      <c r="A82" s="4">
        <v>50</v>
      </c>
      <c r="B82" s="4">
        <v>0</v>
      </c>
      <c r="C82" s="4">
        <v>0</v>
      </c>
      <c r="D82" s="4">
        <v>2</v>
      </c>
      <c r="E82" s="4">
        <v>0</v>
      </c>
      <c r="F82" s="4">
        <v>0</v>
      </c>
      <c r="G82" s="4" t="s">
        <v>145</v>
      </c>
      <c r="H82" s="4" t="s">
        <v>146</v>
      </c>
      <c r="I82" s="4"/>
      <c r="J82" s="4"/>
      <c r="K82" s="4">
        <v>212</v>
      </c>
      <c r="L82" s="4">
        <v>46</v>
      </c>
      <c r="M82" s="4">
        <v>1</v>
      </c>
      <c r="N82" s="4" t="s">
        <v>2</v>
      </c>
      <c r="O82" s="4">
        <v>0</v>
      </c>
      <c r="P82" s="4"/>
      <c r="Q82" s="4"/>
      <c r="R82" s="4"/>
      <c r="S82" s="4"/>
      <c r="T82" s="4"/>
      <c r="U82" s="4"/>
      <c r="V82" s="4"/>
      <c r="W82" s="4"/>
    </row>
    <row r="83" spans="1:23" x14ac:dyDescent="0.2">
      <c r="A83" s="4">
        <v>50</v>
      </c>
      <c r="B83" s="4">
        <v>0</v>
      </c>
      <c r="C83" s="4">
        <v>0</v>
      </c>
      <c r="D83" s="4">
        <v>2</v>
      </c>
      <c r="E83" s="4">
        <v>0</v>
      </c>
      <c r="F83" s="4">
        <f>ROUND(F72+F81+F82,O83)</f>
        <v>0</v>
      </c>
      <c r="G83" s="4" t="s">
        <v>147</v>
      </c>
      <c r="H83" s="4" t="s">
        <v>148</v>
      </c>
      <c r="I83" s="4"/>
      <c r="J83" s="4"/>
      <c r="K83" s="4">
        <v>212</v>
      </c>
      <c r="L83" s="4">
        <v>47</v>
      </c>
      <c r="M83" s="4">
        <v>1</v>
      </c>
      <c r="N83" s="4" t="s">
        <v>149</v>
      </c>
      <c r="O83" s="4">
        <v>0</v>
      </c>
      <c r="P83" s="4"/>
      <c r="Q83" s="4"/>
      <c r="R83" s="4"/>
      <c r="S83" s="4"/>
      <c r="T83" s="4"/>
      <c r="U83" s="4"/>
      <c r="V83" s="4"/>
      <c r="W83" s="4"/>
    </row>
    <row r="84" spans="1:23" x14ac:dyDescent="0.2">
      <c r="A84" s="4">
        <v>50</v>
      </c>
      <c r="B84" s="4">
        <v>1</v>
      </c>
      <c r="C84" s="4">
        <v>0</v>
      </c>
      <c r="D84" s="4">
        <v>2</v>
      </c>
      <c r="E84" s="4">
        <v>0</v>
      </c>
      <c r="F84" s="4">
        <f>ROUND(F85+F88+F89+F86,O84)</f>
        <v>205983</v>
      </c>
      <c r="G84" s="4" t="s">
        <v>150</v>
      </c>
      <c r="H84" s="4" t="s">
        <v>151</v>
      </c>
      <c r="I84" s="4"/>
      <c r="J84" s="4"/>
      <c r="K84" s="4">
        <v>212</v>
      </c>
      <c r="L84" s="4">
        <v>48</v>
      </c>
      <c r="M84" s="4">
        <v>1</v>
      </c>
      <c r="N84" s="4" t="s">
        <v>2</v>
      </c>
      <c r="O84" s="4">
        <v>0</v>
      </c>
      <c r="P84" s="4"/>
      <c r="Q84" s="4"/>
      <c r="R84" s="4"/>
      <c r="S84" s="4"/>
      <c r="T84" s="4"/>
      <c r="U84" s="4"/>
      <c r="V84" s="4"/>
      <c r="W84" s="4"/>
    </row>
    <row r="85" spans="1:23" x14ac:dyDescent="0.2">
      <c r="A85" s="4">
        <v>50</v>
      </c>
      <c r="B85" s="4">
        <v>0</v>
      </c>
      <c r="C85" s="4">
        <v>0</v>
      </c>
      <c r="D85" s="4">
        <v>2</v>
      </c>
      <c r="E85" s="4">
        <v>0</v>
      </c>
      <c r="F85" s="4">
        <v>305</v>
      </c>
      <c r="G85" s="4" t="s">
        <v>152</v>
      </c>
      <c r="H85" s="4" t="s">
        <v>131</v>
      </c>
      <c r="I85" s="4"/>
      <c r="J85" s="4"/>
      <c r="K85" s="4">
        <v>212</v>
      </c>
      <c r="L85" s="4">
        <v>49</v>
      </c>
      <c r="M85" s="4">
        <v>3</v>
      </c>
      <c r="N85" s="4" t="s">
        <v>2</v>
      </c>
      <c r="O85" s="4">
        <v>0</v>
      </c>
      <c r="P85" s="4"/>
      <c r="Q85" s="4"/>
      <c r="R85" s="4"/>
      <c r="S85" s="4"/>
      <c r="T85" s="4"/>
      <c r="U85" s="4"/>
      <c r="V85" s="4"/>
      <c r="W85" s="4"/>
    </row>
    <row r="86" spans="1:23" x14ac:dyDescent="0.2">
      <c r="A86" s="4">
        <v>50</v>
      </c>
      <c r="B86" s="4">
        <v>0</v>
      </c>
      <c r="C86" s="4">
        <v>0</v>
      </c>
      <c r="D86" s="4">
        <v>2</v>
      </c>
      <c r="E86" s="4">
        <v>0</v>
      </c>
      <c r="F86" s="4">
        <v>0</v>
      </c>
      <c r="G86" s="4" t="s">
        <v>153</v>
      </c>
      <c r="H86" s="4" t="s">
        <v>133</v>
      </c>
      <c r="I86" s="4"/>
      <c r="J86" s="4"/>
      <c r="K86" s="4">
        <v>212</v>
      </c>
      <c r="L86" s="4">
        <v>50</v>
      </c>
      <c r="M86" s="4">
        <v>1</v>
      </c>
      <c r="N86" s="4" t="s">
        <v>2</v>
      </c>
      <c r="O86" s="4">
        <v>0</v>
      </c>
      <c r="P86" s="4"/>
      <c r="Q86" s="4"/>
      <c r="R86" s="4"/>
      <c r="S86" s="4"/>
      <c r="T86" s="4"/>
      <c r="U86" s="4"/>
      <c r="V86" s="4"/>
      <c r="W86" s="4"/>
    </row>
    <row r="87" spans="1:23" x14ac:dyDescent="0.2">
      <c r="A87" s="4">
        <v>50</v>
      </c>
      <c r="B87" s="4">
        <v>0</v>
      </c>
      <c r="C87" s="4">
        <v>0</v>
      </c>
      <c r="D87" s="4">
        <v>2</v>
      </c>
      <c r="E87" s="4">
        <v>0</v>
      </c>
      <c r="F87" s="4">
        <v>0</v>
      </c>
      <c r="G87" s="4" t="s">
        <v>154</v>
      </c>
      <c r="H87" s="4" t="s">
        <v>92</v>
      </c>
      <c r="I87" s="4"/>
      <c r="J87" s="4"/>
      <c r="K87" s="4">
        <v>212</v>
      </c>
      <c r="L87" s="4">
        <v>51</v>
      </c>
      <c r="M87" s="4">
        <v>1</v>
      </c>
      <c r="N87" s="4" t="s">
        <v>2</v>
      </c>
      <c r="O87" s="4">
        <v>0</v>
      </c>
      <c r="P87" s="4"/>
      <c r="Q87" s="4"/>
      <c r="R87" s="4"/>
      <c r="S87" s="4"/>
      <c r="T87" s="4"/>
      <c r="U87" s="4"/>
      <c r="V87" s="4"/>
      <c r="W87" s="4"/>
    </row>
    <row r="88" spans="1:23" x14ac:dyDescent="0.2">
      <c r="A88" s="4">
        <v>50</v>
      </c>
      <c r="B88" s="4">
        <v>0</v>
      </c>
      <c r="C88" s="4">
        <v>0</v>
      </c>
      <c r="D88" s="4">
        <v>2</v>
      </c>
      <c r="E88" s="4">
        <v>0</v>
      </c>
      <c r="F88" s="4">
        <v>5900</v>
      </c>
      <c r="G88" s="4" t="s">
        <v>155</v>
      </c>
      <c r="H88" s="4" t="s">
        <v>136</v>
      </c>
      <c r="I88" s="4"/>
      <c r="J88" s="4"/>
      <c r="K88" s="4">
        <v>212</v>
      </c>
      <c r="L88" s="4">
        <v>52</v>
      </c>
      <c r="M88" s="4">
        <v>3</v>
      </c>
      <c r="N88" s="4" t="s">
        <v>2</v>
      </c>
      <c r="O88" s="4">
        <v>0</v>
      </c>
      <c r="P88" s="4"/>
      <c r="Q88" s="4"/>
      <c r="R88" s="4"/>
      <c r="S88" s="4"/>
      <c r="T88" s="4"/>
      <c r="U88" s="4"/>
      <c r="V88" s="4"/>
      <c r="W88" s="4"/>
    </row>
    <row r="89" spans="1:23" x14ac:dyDescent="0.2">
      <c r="A89" s="4">
        <v>50</v>
      </c>
      <c r="B89" s="4">
        <v>0</v>
      </c>
      <c r="C89" s="4">
        <v>0</v>
      </c>
      <c r="D89" s="4">
        <v>2</v>
      </c>
      <c r="E89" s="4">
        <v>0</v>
      </c>
      <c r="F89" s="4">
        <v>199778</v>
      </c>
      <c r="G89" s="4" t="s">
        <v>156</v>
      </c>
      <c r="H89" s="4" t="s">
        <v>138</v>
      </c>
      <c r="I89" s="4"/>
      <c r="J89" s="4"/>
      <c r="K89" s="4">
        <v>212</v>
      </c>
      <c r="L89" s="4">
        <v>53</v>
      </c>
      <c r="M89" s="4">
        <v>3</v>
      </c>
      <c r="N89" s="4" t="s">
        <v>2</v>
      </c>
      <c r="O89" s="4">
        <v>0</v>
      </c>
      <c r="P89" s="4"/>
      <c r="Q89" s="4"/>
      <c r="R89" s="4"/>
      <c r="S89" s="4"/>
      <c r="T89" s="4"/>
      <c r="U89" s="4"/>
      <c r="V89" s="4"/>
      <c r="W89" s="4"/>
    </row>
    <row r="90" spans="1:23" x14ac:dyDescent="0.2">
      <c r="A90" s="4">
        <v>50</v>
      </c>
      <c r="B90" s="4">
        <v>0</v>
      </c>
      <c r="C90" s="4">
        <v>0</v>
      </c>
      <c r="D90" s="4">
        <v>2</v>
      </c>
      <c r="E90" s="4">
        <v>0</v>
      </c>
      <c r="F90" s="4">
        <v>25493</v>
      </c>
      <c r="G90" s="4" t="s">
        <v>157</v>
      </c>
      <c r="H90" s="4" t="s">
        <v>140</v>
      </c>
      <c r="I90" s="4"/>
      <c r="J90" s="4"/>
      <c r="K90" s="4">
        <v>212</v>
      </c>
      <c r="L90" s="4">
        <v>54</v>
      </c>
      <c r="M90" s="4">
        <v>3</v>
      </c>
      <c r="N90" s="4" t="s">
        <v>2</v>
      </c>
      <c r="O90" s="4">
        <v>0</v>
      </c>
      <c r="P90" s="4"/>
      <c r="Q90" s="4"/>
      <c r="R90" s="4"/>
      <c r="S90" s="4"/>
      <c r="T90" s="4"/>
      <c r="U90" s="4"/>
      <c r="V90" s="4"/>
      <c r="W90" s="4"/>
    </row>
    <row r="91" spans="1:23" x14ac:dyDescent="0.2">
      <c r="A91" s="4">
        <v>50</v>
      </c>
      <c r="B91" s="4">
        <v>0</v>
      </c>
      <c r="C91" s="4">
        <v>0</v>
      </c>
      <c r="D91" s="4">
        <v>2</v>
      </c>
      <c r="E91" s="4">
        <v>0</v>
      </c>
      <c r="F91" s="4">
        <v>750</v>
      </c>
      <c r="G91" s="4" t="s">
        <v>158</v>
      </c>
      <c r="H91" s="4" t="s">
        <v>94</v>
      </c>
      <c r="I91" s="4"/>
      <c r="J91" s="4"/>
      <c r="K91" s="4">
        <v>212</v>
      </c>
      <c r="L91" s="4">
        <v>55</v>
      </c>
      <c r="M91" s="4">
        <v>3</v>
      </c>
      <c r="N91" s="4" t="s">
        <v>2</v>
      </c>
      <c r="O91" s="4">
        <v>0</v>
      </c>
      <c r="P91" s="4"/>
      <c r="Q91" s="4"/>
      <c r="R91" s="4"/>
      <c r="S91" s="4"/>
      <c r="T91" s="4"/>
      <c r="U91" s="4"/>
      <c r="V91" s="4"/>
      <c r="W91" s="4"/>
    </row>
    <row r="92" spans="1:23" x14ac:dyDescent="0.2">
      <c r="A92" s="4">
        <v>50</v>
      </c>
      <c r="B92" s="4">
        <v>0</v>
      </c>
      <c r="C92" s="4">
        <v>0</v>
      </c>
      <c r="D92" s="4">
        <v>2</v>
      </c>
      <c r="E92" s="4">
        <v>0</v>
      </c>
      <c r="F92" s="4">
        <v>1888</v>
      </c>
      <c r="G92" s="4" t="s">
        <v>159</v>
      </c>
      <c r="H92" s="4" t="s">
        <v>96</v>
      </c>
      <c r="I92" s="4"/>
      <c r="J92" s="4"/>
      <c r="K92" s="4">
        <v>212</v>
      </c>
      <c r="L92" s="4">
        <v>56</v>
      </c>
      <c r="M92" s="4">
        <v>3</v>
      </c>
      <c r="N92" s="4" t="s">
        <v>2</v>
      </c>
      <c r="O92" s="4">
        <v>0</v>
      </c>
      <c r="P92" s="4"/>
      <c r="Q92" s="4"/>
      <c r="R92" s="4"/>
      <c r="S92" s="4"/>
      <c r="T92" s="4"/>
      <c r="U92" s="4"/>
      <c r="V92" s="4"/>
      <c r="W92" s="4"/>
    </row>
    <row r="93" spans="1:23" x14ac:dyDescent="0.2">
      <c r="A93" s="4">
        <v>50</v>
      </c>
      <c r="B93" s="4">
        <v>1</v>
      </c>
      <c r="C93" s="4">
        <v>0</v>
      </c>
      <c r="D93" s="4">
        <v>2</v>
      </c>
      <c r="E93" s="4">
        <v>0</v>
      </c>
      <c r="F93" s="4">
        <v>28860</v>
      </c>
      <c r="G93" s="4" t="s">
        <v>160</v>
      </c>
      <c r="H93" s="4" t="s">
        <v>144</v>
      </c>
      <c r="I93" s="4"/>
      <c r="J93" s="4"/>
      <c r="K93" s="4">
        <v>212</v>
      </c>
      <c r="L93" s="4">
        <v>57</v>
      </c>
      <c r="M93" s="4">
        <v>1</v>
      </c>
      <c r="N93" s="4" t="s">
        <v>2</v>
      </c>
      <c r="O93" s="4">
        <v>0</v>
      </c>
      <c r="P93" s="4"/>
      <c r="Q93" s="4"/>
      <c r="R93" s="4"/>
      <c r="S93" s="4"/>
      <c r="T93" s="4"/>
      <c r="U93" s="4"/>
      <c r="V93" s="4"/>
      <c r="W93" s="4"/>
    </row>
    <row r="94" spans="1:23" x14ac:dyDescent="0.2">
      <c r="A94" s="4">
        <v>50</v>
      </c>
      <c r="B94" s="4">
        <v>1</v>
      </c>
      <c r="C94" s="4">
        <v>0</v>
      </c>
      <c r="D94" s="4">
        <v>2</v>
      </c>
      <c r="E94" s="4">
        <v>0</v>
      </c>
      <c r="F94" s="4">
        <v>14399</v>
      </c>
      <c r="G94" s="4" t="s">
        <v>161</v>
      </c>
      <c r="H94" s="4" t="s">
        <v>146</v>
      </c>
      <c r="I94" s="4"/>
      <c r="J94" s="4"/>
      <c r="K94" s="4">
        <v>212</v>
      </c>
      <c r="L94" s="4">
        <v>58</v>
      </c>
      <c r="M94" s="4">
        <v>1</v>
      </c>
      <c r="N94" s="4" t="s">
        <v>2</v>
      </c>
      <c r="O94" s="4">
        <v>0</v>
      </c>
      <c r="P94" s="4"/>
      <c r="Q94" s="4"/>
      <c r="R94" s="4"/>
      <c r="S94" s="4"/>
      <c r="T94" s="4"/>
      <c r="U94" s="4"/>
      <c r="V94" s="4"/>
      <c r="W94" s="4"/>
    </row>
    <row r="95" spans="1:23" x14ac:dyDescent="0.2">
      <c r="A95" s="4">
        <v>50</v>
      </c>
      <c r="B95" s="4">
        <v>1</v>
      </c>
      <c r="C95" s="4">
        <v>0</v>
      </c>
      <c r="D95" s="4">
        <v>2</v>
      </c>
      <c r="E95" s="4">
        <v>0</v>
      </c>
      <c r="F95" s="4">
        <f>ROUND(F84+F93+F94,O95)</f>
        <v>249242</v>
      </c>
      <c r="G95" s="4" t="s">
        <v>162</v>
      </c>
      <c r="H95" s="4" t="s">
        <v>163</v>
      </c>
      <c r="I95" s="4"/>
      <c r="J95" s="4"/>
      <c r="K95" s="4">
        <v>212</v>
      </c>
      <c r="L95" s="4">
        <v>59</v>
      </c>
      <c r="M95" s="4">
        <v>1</v>
      </c>
      <c r="N95" s="4" t="s">
        <v>164</v>
      </c>
      <c r="O95" s="4">
        <v>0</v>
      </c>
      <c r="P95" s="4"/>
      <c r="Q95" s="4"/>
      <c r="R95" s="4"/>
      <c r="S95" s="4"/>
      <c r="T95" s="4"/>
      <c r="U95" s="4"/>
      <c r="V95" s="4"/>
      <c r="W95" s="4"/>
    </row>
    <row r="96" spans="1:23" x14ac:dyDescent="0.2">
      <c r="A96" s="4">
        <v>50</v>
      </c>
      <c r="B96" s="4">
        <v>0</v>
      </c>
      <c r="C96" s="4">
        <v>0</v>
      </c>
      <c r="D96" s="4">
        <v>2</v>
      </c>
      <c r="E96" s="4">
        <v>0</v>
      </c>
      <c r="F96" s="4">
        <f>ROUND(F97+F100+F101+F98,O96)</f>
        <v>0</v>
      </c>
      <c r="G96" s="4" t="s">
        <v>165</v>
      </c>
      <c r="H96" s="4" t="s">
        <v>166</v>
      </c>
      <c r="I96" s="4"/>
      <c r="J96" s="4"/>
      <c r="K96" s="4">
        <v>212</v>
      </c>
      <c r="L96" s="4">
        <v>60</v>
      </c>
      <c r="M96" s="4">
        <v>1</v>
      </c>
      <c r="N96" s="4" t="s">
        <v>2</v>
      </c>
      <c r="O96" s="4">
        <v>0</v>
      </c>
      <c r="P96" s="4"/>
      <c r="Q96" s="4"/>
      <c r="R96" s="4"/>
      <c r="S96" s="4"/>
      <c r="T96" s="4"/>
      <c r="U96" s="4"/>
      <c r="V96" s="4"/>
      <c r="W96" s="4"/>
    </row>
    <row r="97" spans="1:23" x14ac:dyDescent="0.2">
      <c r="A97" s="4">
        <v>50</v>
      </c>
      <c r="B97" s="4">
        <v>0</v>
      </c>
      <c r="C97" s="4">
        <v>0</v>
      </c>
      <c r="D97" s="4">
        <v>2</v>
      </c>
      <c r="E97" s="4">
        <v>0</v>
      </c>
      <c r="F97" s="4">
        <v>0</v>
      </c>
      <c r="G97" s="4" t="s">
        <v>167</v>
      </c>
      <c r="H97" s="4" t="s">
        <v>131</v>
      </c>
      <c r="I97" s="4"/>
      <c r="J97" s="4"/>
      <c r="K97" s="4">
        <v>212</v>
      </c>
      <c r="L97" s="4">
        <v>61</v>
      </c>
      <c r="M97" s="4">
        <v>3</v>
      </c>
      <c r="N97" s="4" t="s">
        <v>2</v>
      </c>
      <c r="O97" s="4">
        <v>0</v>
      </c>
      <c r="P97" s="4"/>
      <c r="Q97" s="4"/>
      <c r="R97" s="4"/>
      <c r="S97" s="4"/>
      <c r="T97" s="4"/>
      <c r="U97" s="4"/>
      <c r="V97" s="4"/>
      <c r="W97" s="4"/>
    </row>
    <row r="98" spans="1:23" x14ac:dyDescent="0.2">
      <c r="A98" s="4">
        <v>50</v>
      </c>
      <c r="B98" s="4">
        <v>0</v>
      </c>
      <c r="C98" s="4">
        <v>0</v>
      </c>
      <c r="D98" s="4">
        <v>2</v>
      </c>
      <c r="E98" s="4">
        <v>0</v>
      </c>
      <c r="F98" s="4">
        <v>0</v>
      </c>
      <c r="G98" s="4" t="s">
        <v>168</v>
      </c>
      <c r="H98" s="4" t="s">
        <v>133</v>
      </c>
      <c r="I98" s="4"/>
      <c r="J98" s="4"/>
      <c r="K98" s="4">
        <v>212</v>
      </c>
      <c r="L98" s="4">
        <v>62</v>
      </c>
      <c r="M98" s="4">
        <v>1</v>
      </c>
      <c r="N98" s="4" t="s">
        <v>2</v>
      </c>
      <c r="O98" s="4">
        <v>0</v>
      </c>
      <c r="P98" s="4"/>
      <c r="Q98" s="4"/>
      <c r="R98" s="4"/>
      <c r="S98" s="4"/>
      <c r="T98" s="4"/>
      <c r="U98" s="4"/>
      <c r="V98" s="4"/>
      <c r="W98" s="4"/>
    </row>
    <row r="99" spans="1:23" x14ac:dyDescent="0.2">
      <c r="A99" s="4">
        <v>50</v>
      </c>
      <c r="B99" s="4">
        <v>0</v>
      </c>
      <c r="C99" s="4">
        <v>0</v>
      </c>
      <c r="D99" s="4">
        <v>2</v>
      </c>
      <c r="E99" s="4">
        <v>0</v>
      </c>
      <c r="F99" s="4">
        <v>0</v>
      </c>
      <c r="G99" s="4" t="s">
        <v>169</v>
      </c>
      <c r="H99" s="4" t="s">
        <v>92</v>
      </c>
      <c r="I99" s="4"/>
      <c r="J99" s="4"/>
      <c r="K99" s="4">
        <v>212</v>
      </c>
      <c r="L99" s="4">
        <v>63</v>
      </c>
      <c r="M99" s="4">
        <v>1</v>
      </c>
      <c r="N99" s="4" t="s">
        <v>2</v>
      </c>
      <c r="O99" s="4">
        <v>0</v>
      </c>
      <c r="P99" s="4"/>
      <c r="Q99" s="4"/>
      <c r="R99" s="4"/>
      <c r="S99" s="4"/>
      <c r="T99" s="4"/>
      <c r="U99" s="4"/>
      <c r="V99" s="4"/>
      <c r="W99" s="4"/>
    </row>
    <row r="100" spans="1:23" x14ac:dyDescent="0.2">
      <c r="A100" s="4">
        <v>50</v>
      </c>
      <c r="B100" s="4">
        <v>0</v>
      </c>
      <c r="C100" s="4">
        <v>0</v>
      </c>
      <c r="D100" s="4">
        <v>2</v>
      </c>
      <c r="E100" s="4">
        <v>0</v>
      </c>
      <c r="F100" s="4">
        <v>0</v>
      </c>
      <c r="G100" s="4" t="s">
        <v>170</v>
      </c>
      <c r="H100" s="4" t="s">
        <v>136</v>
      </c>
      <c r="I100" s="4"/>
      <c r="J100" s="4"/>
      <c r="K100" s="4">
        <v>212</v>
      </c>
      <c r="L100" s="4">
        <v>64</v>
      </c>
      <c r="M100" s="4">
        <v>3</v>
      </c>
      <c r="N100" s="4" t="s">
        <v>2</v>
      </c>
      <c r="O100" s="4">
        <v>0</v>
      </c>
      <c r="P100" s="4"/>
      <c r="Q100" s="4"/>
      <c r="R100" s="4"/>
      <c r="S100" s="4"/>
      <c r="T100" s="4"/>
      <c r="U100" s="4"/>
      <c r="V100" s="4"/>
      <c r="W100" s="4"/>
    </row>
    <row r="101" spans="1:23" x14ac:dyDescent="0.2">
      <c r="A101" s="4">
        <v>50</v>
      </c>
      <c r="B101" s="4">
        <v>0</v>
      </c>
      <c r="C101" s="4">
        <v>0</v>
      </c>
      <c r="D101" s="4">
        <v>2</v>
      </c>
      <c r="E101" s="4">
        <v>0</v>
      </c>
      <c r="F101" s="4">
        <v>0</v>
      </c>
      <c r="G101" s="4" t="s">
        <v>171</v>
      </c>
      <c r="H101" s="4" t="s">
        <v>138</v>
      </c>
      <c r="I101" s="4"/>
      <c r="J101" s="4"/>
      <c r="K101" s="4">
        <v>212</v>
      </c>
      <c r="L101" s="4">
        <v>65</v>
      </c>
      <c r="M101" s="4">
        <v>3</v>
      </c>
      <c r="N101" s="4" t="s">
        <v>2</v>
      </c>
      <c r="O101" s="4">
        <v>0</v>
      </c>
      <c r="P101" s="4"/>
      <c r="Q101" s="4"/>
      <c r="R101" s="4"/>
      <c r="S101" s="4"/>
      <c r="T101" s="4"/>
      <c r="U101" s="4"/>
      <c r="V101" s="4"/>
      <c r="W101" s="4"/>
    </row>
    <row r="102" spans="1:23" x14ac:dyDescent="0.2">
      <c r="A102" s="4">
        <v>50</v>
      </c>
      <c r="B102" s="4">
        <v>0</v>
      </c>
      <c r="C102" s="4">
        <v>0</v>
      </c>
      <c r="D102" s="4">
        <v>2</v>
      </c>
      <c r="E102" s="4">
        <v>0</v>
      </c>
      <c r="F102" s="4">
        <v>0</v>
      </c>
      <c r="G102" s="4" t="s">
        <v>172</v>
      </c>
      <c r="H102" s="4" t="s">
        <v>140</v>
      </c>
      <c r="I102" s="4"/>
      <c r="J102" s="4"/>
      <c r="K102" s="4">
        <v>212</v>
      </c>
      <c r="L102" s="4">
        <v>66</v>
      </c>
      <c r="M102" s="4">
        <v>3</v>
      </c>
      <c r="N102" s="4" t="s">
        <v>2</v>
      </c>
      <c r="O102" s="4">
        <v>0</v>
      </c>
      <c r="P102" s="4"/>
      <c r="Q102" s="4"/>
      <c r="R102" s="4"/>
      <c r="S102" s="4"/>
      <c r="T102" s="4"/>
      <c r="U102" s="4"/>
      <c r="V102" s="4"/>
      <c r="W102" s="4"/>
    </row>
    <row r="103" spans="1:23" x14ac:dyDescent="0.2">
      <c r="A103" s="4">
        <v>50</v>
      </c>
      <c r="B103" s="4">
        <v>0</v>
      </c>
      <c r="C103" s="4">
        <v>0</v>
      </c>
      <c r="D103" s="4">
        <v>2</v>
      </c>
      <c r="E103" s="4">
        <v>0</v>
      </c>
      <c r="F103" s="4">
        <v>0</v>
      </c>
      <c r="G103" s="4" t="s">
        <v>173</v>
      </c>
      <c r="H103" s="4" t="s">
        <v>94</v>
      </c>
      <c r="I103" s="4"/>
      <c r="J103" s="4"/>
      <c r="K103" s="4">
        <v>212</v>
      </c>
      <c r="L103" s="4">
        <v>67</v>
      </c>
      <c r="M103" s="4">
        <v>3</v>
      </c>
      <c r="N103" s="4" t="s">
        <v>2</v>
      </c>
      <c r="O103" s="4">
        <v>0</v>
      </c>
      <c r="P103" s="4"/>
      <c r="Q103" s="4"/>
      <c r="R103" s="4"/>
      <c r="S103" s="4"/>
      <c r="T103" s="4"/>
      <c r="U103" s="4"/>
      <c r="V103" s="4"/>
      <c r="W103" s="4"/>
    </row>
    <row r="104" spans="1:23" x14ac:dyDescent="0.2">
      <c r="A104" s="4">
        <v>50</v>
      </c>
      <c r="B104" s="4">
        <v>0</v>
      </c>
      <c r="C104" s="4">
        <v>0</v>
      </c>
      <c r="D104" s="4">
        <v>2</v>
      </c>
      <c r="E104" s="4">
        <v>0</v>
      </c>
      <c r="F104" s="4">
        <v>0</v>
      </c>
      <c r="G104" s="4" t="s">
        <v>174</v>
      </c>
      <c r="H104" s="4" t="s">
        <v>96</v>
      </c>
      <c r="I104" s="4"/>
      <c r="J104" s="4"/>
      <c r="K104" s="4">
        <v>212</v>
      </c>
      <c r="L104" s="4">
        <v>68</v>
      </c>
      <c r="M104" s="4">
        <v>3</v>
      </c>
      <c r="N104" s="4" t="s">
        <v>2</v>
      </c>
      <c r="O104" s="4">
        <v>0</v>
      </c>
      <c r="P104" s="4"/>
      <c r="Q104" s="4"/>
      <c r="R104" s="4"/>
      <c r="S104" s="4"/>
      <c r="T104" s="4"/>
      <c r="U104" s="4"/>
      <c r="V104" s="4"/>
      <c r="W104" s="4"/>
    </row>
    <row r="105" spans="1:23" x14ac:dyDescent="0.2">
      <c r="A105" s="4">
        <v>50</v>
      </c>
      <c r="B105" s="4">
        <v>0</v>
      </c>
      <c r="C105" s="4">
        <v>0</v>
      </c>
      <c r="D105" s="4">
        <v>2</v>
      </c>
      <c r="E105" s="4">
        <v>0</v>
      </c>
      <c r="F105" s="4">
        <v>0</v>
      </c>
      <c r="G105" s="4" t="s">
        <v>175</v>
      </c>
      <c r="H105" s="4" t="s">
        <v>144</v>
      </c>
      <c r="I105" s="4"/>
      <c r="J105" s="4"/>
      <c r="K105" s="4">
        <v>212</v>
      </c>
      <c r="L105" s="4">
        <v>69</v>
      </c>
      <c r="M105" s="4">
        <v>1</v>
      </c>
      <c r="N105" s="4" t="s">
        <v>2</v>
      </c>
      <c r="O105" s="4">
        <v>0</v>
      </c>
      <c r="P105" s="4"/>
      <c r="Q105" s="4"/>
      <c r="R105" s="4"/>
      <c r="S105" s="4"/>
      <c r="T105" s="4"/>
      <c r="U105" s="4"/>
      <c r="V105" s="4"/>
      <c r="W105" s="4"/>
    </row>
    <row r="106" spans="1:23" x14ac:dyDescent="0.2">
      <c r="A106" s="4">
        <v>50</v>
      </c>
      <c r="B106" s="4">
        <v>0</v>
      </c>
      <c r="C106" s="4">
        <v>0</v>
      </c>
      <c r="D106" s="4">
        <v>2</v>
      </c>
      <c r="E106" s="4">
        <v>0</v>
      </c>
      <c r="F106" s="4">
        <v>0</v>
      </c>
      <c r="G106" s="4" t="s">
        <v>176</v>
      </c>
      <c r="H106" s="4" t="s">
        <v>146</v>
      </c>
      <c r="I106" s="4"/>
      <c r="J106" s="4"/>
      <c r="K106" s="4">
        <v>212</v>
      </c>
      <c r="L106" s="4">
        <v>70</v>
      </c>
      <c r="M106" s="4">
        <v>1</v>
      </c>
      <c r="N106" s="4" t="s">
        <v>2</v>
      </c>
      <c r="O106" s="4">
        <v>0</v>
      </c>
      <c r="P106" s="4"/>
      <c r="Q106" s="4"/>
      <c r="R106" s="4"/>
      <c r="S106" s="4"/>
      <c r="T106" s="4"/>
      <c r="U106" s="4"/>
      <c r="V106" s="4"/>
      <c r="W106" s="4"/>
    </row>
    <row r="107" spans="1:23" x14ac:dyDescent="0.2">
      <c r="A107" s="4">
        <v>50</v>
      </c>
      <c r="B107" s="4">
        <v>0</v>
      </c>
      <c r="C107" s="4">
        <v>0</v>
      </c>
      <c r="D107" s="4">
        <v>2</v>
      </c>
      <c r="E107" s="4">
        <v>0</v>
      </c>
      <c r="F107" s="4">
        <f>ROUND(F96+F105+F106,O107)</f>
        <v>0</v>
      </c>
      <c r="G107" s="4" t="s">
        <v>177</v>
      </c>
      <c r="H107" s="4" t="s">
        <v>178</v>
      </c>
      <c r="I107" s="4"/>
      <c r="J107" s="4"/>
      <c r="K107" s="4">
        <v>212</v>
      </c>
      <c r="L107" s="4">
        <v>71</v>
      </c>
      <c r="M107" s="4">
        <v>1</v>
      </c>
      <c r="N107" s="4" t="s">
        <v>179</v>
      </c>
      <c r="O107" s="4">
        <v>0</v>
      </c>
      <c r="P107" s="4"/>
      <c r="Q107" s="4"/>
      <c r="R107" s="4"/>
      <c r="S107" s="4"/>
      <c r="T107" s="4"/>
      <c r="U107" s="4"/>
      <c r="V107" s="4"/>
      <c r="W107" s="4"/>
    </row>
    <row r="108" spans="1:23" x14ac:dyDescent="0.2">
      <c r="A108" s="4">
        <v>50</v>
      </c>
      <c r="B108" s="4">
        <v>0</v>
      </c>
      <c r="C108" s="4">
        <v>0</v>
      </c>
      <c r="D108" s="4">
        <v>2</v>
      </c>
      <c r="E108" s="4">
        <v>0</v>
      </c>
      <c r="F108" s="4">
        <f>ROUND(F109+F112+F113+F110,O108)</f>
        <v>0</v>
      </c>
      <c r="G108" s="4" t="s">
        <v>180</v>
      </c>
      <c r="H108" s="4" t="s">
        <v>181</v>
      </c>
      <c r="I108" s="4"/>
      <c r="J108" s="4"/>
      <c r="K108" s="4">
        <v>212</v>
      </c>
      <c r="L108" s="4">
        <v>72</v>
      </c>
      <c r="M108" s="4">
        <v>1</v>
      </c>
      <c r="N108" s="4" t="s">
        <v>2</v>
      </c>
      <c r="O108" s="4">
        <v>0</v>
      </c>
      <c r="P108" s="4"/>
      <c r="Q108" s="4"/>
      <c r="R108" s="4"/>
      <c r="S108" s="4"/>
      <c r="T108" s="4"/>
      <c r="U108" s="4"/>
      <c r="V108" s="4"/>
      <c r="W108" s="4"/>
    </row>
    <row r="109" spans="1:23" x14ac:dyDescent="0.2">
      <c r="A109" s="4">
        <v>50</v>
      </c>
      <c r="B109" s="4">
        <v>0</v>
      </c>
      <c r="C109" s="4">
        <v>0</v>
      </c>
      <c r="D109" s="4">
        <v>2</v>
      </c>
      <c r="E109" s="4">
        <v>0</v>
      </c>
      <c r="F109" s="4">
        <v>0</v>
      </c>
      <c r="G109" s="4" t="s">
        <v>182</v>
      </c>
      <c r="H109" s="4" t="s">
        <v>131</v>
      </c>
      <c r="I109" s="4"/>
      <c r="J109" s="4"/>
      <c r="K109" s="4">
        <v>212</v>
      </c>
      <c r="L109" s="4">
        <v>73</v>
      </c>
      <c r="M109" s="4">
        <v>3</v>
      </c>
      <c r="N109" s="4" t="s">
        <v>2</v>
      </c>
      <c r="O109" s="4">
        <v>0</v>
      </c>
      <c r="P109" s="4"/>
      <c r="Q109" s="4"/>
      <c r="R109" s="4"/>
      <c r="S109" s="4"/>
      <c r="T109" s="4"/>
      <c r="U109" s="4"/>
      <c r="V109" s="4"/>
      <c r="W109" s="4"/>
    </row>
    <row r="110" spans="1:23" x14ac:dyDescent="0.2">
      <c r="A110" s="4">
        <v>50</v>
      </c>
      <c r="B110" s="4">
        <v>0</v>
      </c>
      <c r="C110" s="4">
        <v>0</v>
      </c>
      <c r="D110" s="4">
        <v>2</v>
      </c>
      <c r="E110" s="4">
        <v>0</v>
      </c>
      <c r="F110" s="4">
        <v>0</v>
      </c>
      <c r="G110" s="4" t="s">
        <v>183</v>
      </c>
      <c r="H110" s="4" t="s">
        <v>133</v>
      </c>
      <c r="I110" s="4"/>
      <c r="J110" s="4"/>
      <c r="K110" s="4">
        <v>212</v>
      </c>
      <c r="L110" s="4">
        <v>74</v>
      </c>
      <c r="M110" s="4">
        <v>1</v>
      </c>
      <c r="N110" s="4" t="s">
        <v>2</v>
      </c>
      <c r="O110" s="4">
        <v>0</v>
      </c>
      <c r="P110" s="4"/>
      <c r="Q110" s="4"/>
      <c r="R110" s="4"/>
      <c r="S110" s="4"/>
      <c r="T110" s="4"/>
      <c r="U110" s="4"/>
      <c r="V110" s="4"/>
      <c r="W110" s="4"/>
    </row>
    <row r="111" spans="1:23" x14ac:dyDescent="0.2">
      <c r="A111" s="4">
        <v>50</v>
      </c>
      <c r="B111" s="4">
        <v>0</v>
      </c>
      <c r="C111" s="4">
        <v>0</v>
      </c>
      <c r="D111" s="4">
        <v>2</v>
      </c>
      <c r="E111" s="4">
        <v>0</v>
      </c>
      <c r="F111" s="4">
        <v>0</v>
      </c>
      <c r="G111" s="4" t="s">
        <v>184</v>
      </c>
      <c r="H111" s="4" t="s">
        <v>185</v>
      </c>
      <c r="I111" s="4"/>
      <c r="J111" s="4"/>
      <c r="K111" s="4">
        <v>212</v>
      </c>
      <c r="L111" s="4">
        <v>75</v>
      </c>
      <c r="M111" s="4">
        <v>1</v>
      </c>
      <c r="N111" s="4" t="s">
        <v>2</v>
      </c>
      <c r="O111" s="4">
        <v>0</v>
      </c>
      <c r="P111" s="4"/>
      <c r="Q111" s="4"/>
      <c r="R111" s="4"/>
      <c r="S111" s="4"/>
      <c r="T111" s="4"/>
      <c r="U111" s="4"/>
      <c r="V111" s="4"/>
      <c r="W111" s="4"/>
    </row>
    <row r="112" spans="1:23" x14ac:dyDescent="0.2">
      <c r="A112" s="4">
        <v>50</v>
      </c>
      <c r="B112" s="4">
        <v>0</v>
      </c>
      <c r="C112" s="4">
        <v>0</v>
      </c>
      <c r="D112" s="4">
        <v>2</v>
      </c>
      <c r="E112" s="4">
        <v>0</v>
      </c>
      <c r="F112" s="4">
        <v>0</v>
      </c>
      <c r="G112" s="4" t="s">
        <v>186</v>
      </c>
      <c r="H112" s="4" t="s">
        <v>136</v>
      </c>
      <c r="I112" s="4"/>
      <c r="J112" s="4"/>
      <c r="K112" s="4">
        <v>212</v>
      </c>
      <c r="L112" s="4">
        <v>76</v>
      </c>
      <c r="M112" s="4">
        <v>3</v>
      </c>
      <c r="N112" s="4" t="s">
        <v>2</v>
      </c>
      <c r="O112" s="4">
        <v>0</v>
      </c>
      <c r="P112" s="4"/>
      <c r="Q112" s="4"/>
      <c r="R112" s="4"/>
      <c r="S112" s="4"/>
      <c r="T112" s="4"/>
      <c r="U112" s="4"/>
      <c r="V112" s="4"/>
      <c r="W112" s="4"/>
    </row>
    <row r="113" spans="1:23" x14ac:dyDescent="0.2">
      <c r="A113" s="4">
        <v>50</v>
      </c>
      <c r="B113" s="4">
        <v>0</v>
      </c>
      <c r="C113" s="4">
        <v>0</v>
      </c>
      <c r="D113" s="4">
        <v>2</v>
      </c>
      <c r="E113" s="4">
        <v>0</v>
      </c>
      <c r="F113" s="4">
        <v>0</v>
      </c>
      <c r="G113" s="4" t="s">
        <v>187</v>
      </c>
      <c r="H113" s="4" t="s">
        <v>138</v>
      </c>
      <c r="I113" s="4"/>
      <c r="J113" s="4"/>
      <c r="K113" s="4">
        <v>212</v>
      </c>
      <c r="L113" s="4">
        <v>77</v>
      </c>
      <c r="M113" s="4">
        <v>3</v>
      </c>
      <c r="N113" s="4" t="s">
        <v>2</v>
      </c>
      <c r="O113" s="4">
        <v>0</v>
      </c>
      <c r="P113" s="4"/>
      <c r="Q113" s="4"/>
      <c r="R113" s="4"/>
      <c r="S113" s="4"/>
      <c r="T113" s="4"/>
      <c r="U113" s="4"/>
      <c r="V113" s="4"/>
      <c r="W113" s="4"/>
    </row>
    <row r="114" spans="1:23" x14ac:dyDescent="0.2">
      <c r="A114" s="4">
        <v>50</v>
      </c>
      <c r="B114" s="4">
        <v>0</v>
      </c>
      <c r="C114" s="4">
        <v>0</v>
      </c>
      <c r="D114" s="4">
        <v>2</v>
      </c>
      <c r="E114" s="4">
        <v>0</v>
      </c>
      <c r="F114" s="4">
        <v>0</v>
      </c>
      <c r="G114" s="4" t="s">
        <v>188</v>
      </c>
      <c r="H114" s="4" t="s">
        <v>140</v>
      </c>
      <c r="I114" s="4"/>
      <c r="J114" s="4"/>
      <c r="K114" s="4">
        <v>212</v>
      </c>
      <c r="L114" s="4">
        <v>78</v>
      </c>
      <c r="M114" s="4">
        <v>3</v>
      </c>
      <c r="N114" s="4" t="s">
        <v>2</v>
      </c>
      <c r="O114" s="4">
        <v>0</v>
      </c>
      <c r="P114" s="4"/>
      <c r="Q114" s="4"/>
      <c r="R114" s="4"/>
      <c r="S114" s="4"/>
      <c r="T114" s="4"/>
      <c r="U114" s="4"/>
      <c r="V114" s="4"/>
      <c r="W114" s="4"/>
    </row>
    <row r="115" spans="1:23" x14ac:dyDescent="0.2">
      <c r="A115" s="4">
        <v>50</v>
      </c>
      <c r="B115" s="4">
        <v>0</v>
      </c>
      <c r="C115" s="4">
        <v>0</v>
      </c>
      <c r="D115" s="4">
        <v>2</v>
      </c>
      <c r="E115" s="4">
        <v>0</v>
      </c>
      <c r="F115" s="4">
        <v>0</v>
      </c>
      <c r="G115" s="4" t="s">
        <v>189</v>
      </c>
      <c r="H115" s="4" t="s">
        <v>94</v>
      </c>
      <c r="I115" s="4"/>
      <c r="J115" s="4"/>
      <c r="K115" s="4">
        <v>212</v>
      </c>
      <c r="L115" s="4">
        <v>79</v>
      </c>
      <c r="M115" s="4">
        <v>3</v>
      </c>
      <c r="N115" s="4" t="s">
        <v>2</v>
      </c>
      <c r="O115" s="4">
        <v>0</v>
      </c>
      <c r="P115" s="4"/>
      <c r="Q115" s="4"/>
      <c r="R115" s="4"/>
      <c r="S115" s="4"/>
      <c r="T115" s="4"/>
      <c r="U115" s="4"/>
      <c r="V115" s="4"/>
      <c r="W115" s="4"/>
    </row>
    <row r="116" spans="1:23" x14ac:dyDescent="0.2">
      <c r="A116" s="4">
        <v>50</v>
      </c>
      <c r="B116" s="4">
        <v>0</v>
      </c>
      <c r="C116" s="4">
        <v>0</v>
      </c>
      <c r="D116" s="4">
        <v>2</v>
      </c>
      <c r="E116" s="4">
        <v>0</v>
      </c>
      <c r="F116" s="4">
        <v>0</v>
      </c>
      <c r="G116" s="4" t="s">
        <v>190</v>
      </c>
      <c r="H116" s="4" t="s">
        <v>96</v>
      </c>
      <c r="I116" s="4"/>
      <c r="J116" s="4"/>
      <c r="K116" s="4">
        <v>212</v>
      </c>
      <c r="L116" s="4">
        <v>80</v>
      </c>
      <c r="M116" s="4">
        <v>3</v>
      </c>
      <c r="N116" s="4" t="s">
        <v>2</v>
      </c>
      <c r="O116" s="4">
        <v>0</v>
      </c>
      <c r="P116" s="4"/>
      <c r="Q116" s="4"/>
      <c r="R116" s="4"/>
      <c r="S116" s="4"/>
      <c r="T116" s="4"/>
      <c r="U116" s="4"/>
      <c r="V116" s="4"/>
      <c r="W116" s="4"/>
    </row>
    <row r="117" spans="1:23" x14ac:dyDescent="0.2">
      <c r="A117" s="4">
        <v>50</v>
      </c>
      <c r="B117" s="4">
        <v>0</v>
      </c>
      <c r="C117" s="4">
        <v>0</v>
      </c>
      <c r="D117" s="4">
        <v>2</v>
      </c>
      <c r="E117" s="4">
        <v>0</v>
      </c>
      <c r="F117" s="4">
        <v>0</v>
      </c>
      <c r="G117" s="4" t="s">
        <v>191</v>
      </c>
      <c r="H117" s="4" t="s">
        <v>144</v>
      </c>
      <c r="I117" s="4"/>
      <c r="J117" s="4"/>
      <c r="K117" s="4">
        <v>212</v>
      </c>
      <c r="L117" s="4">
        <v>81</v>
      </c>
      <c r="M117" s="4">
        <v>1</v>
      </c>
      <c r="N117" s="4" t="s">
        <v>2</v>
      </c>
      <c r="O117" s="4">
        <v>0</v>
      </c>
      <c r="P117" s="4"/>
      <c r="Q117" s="4"/>
      <c r="R117" s="4"/>
      <c r="S117" s="4"/>
      <c r="T117" s="4"/>
      <c r="U117" s="4"/>
      <c r="V117" s="4"/>
      <c r="W117" s="4"/>
    </row>
    <row r="118" spans="1:23" x14ac:dyDescent="0.2">
      <c r="A118" s="4">
        <v>50</v>
      </c>
      <c r="B118" s="4">
        <v>0</v>
      </c>
      <c r="C118" s="4">
        <v>0</v>
      </c>
      <c r="D118" s="4">
        <v>2</v>
      </c>
      <c r="E118" s="4">
        <v>0</v>
      </c>
      <c r="F118" s="4">
        <v>0</v>
      </c>
      <c r="G118" s="4" t="s">
        <v>192</v>
      </c>
      <c r="H118" s="4" t="s">
        <v>146</v>
      </c>
      <c r="I118" s="4"/>
      <c r="J118" s="4"/>
      <c r="K118" s="4">
        <v>212</v>
      </c>
      <c r="L118" s="4">
        <v>82</v>
      </c>
      <c r="M118" s="4">
        <v>1</v>
      </c>
      <c r="N118" s="4" t="s">
        <v>2</v>
      </c>
      <c r="O118" s="4">
        <v>0</v>
      </c>
      <c r="P118" s="4"/>
      <c r="Q118" s="4"/>
      <c r="R118" s="4"/>
      <c r="S118" s="4"/>
      <c r="T118" s="4"/>
      <c r="U118" s="4"/>
      <c r="V118" s="4"/>
      <c r="W118" s="4"/>
    </row>
    <row r="119" spans="1:23" x14ac:dyDescent="0.2">
      <c r="A119" s="4">
        <v>50</v>
      </c>
      <c r="B119" s="4">
        <v>0</v>
      </c>
      <c r="C119" s="4">
        <v>0</v>
      </c>
      <c r="D119" s="4">
        <v>2</v>
      </c>
      <c r="E119" s="4">
        <v>0</v>
      </c>
      <c r="F119" s="4">
        <f>ROUND(F108+F117+F118,O119)</f>
        <v>0</v>
      </c>
      <c r="G119" s="4" t="s">
        <v>193</v>
      </c>
      <c r="H119" s="4" t="s">
        <v>194</v>
      </c>
      <c r="I119" s="4"/>
      <c r="J119" s="4"/>
      <c r="K119" s="4">
        <v>212</v>
      </c>
      <c r="L119" s="4">
        <v>83</v>
      </c>
      <c r="M119" s="4">
        <v>1</v>
      </c>
      <c r="N119" s="4" t="s">
        <v>195</v>
      </c>
      <c r="O119" s="4">
        <v>0</v>
      </c>
      <c r="P119" s="4"/>
      <c r="Q119" s="4"/>
      <c r="R119" s="4"/>
      <c r="S119" s="4"/>
      <c r="T119" s="4"/>
      <c r="U119" s="4"/>
      <c r="V119" s="4"/>
      <c r="W119" s="4"/>
    </row>
    <row r="120" spans="1:23" x14ac:dyDescent="0.2">
      <c r="A120" s="4">
        <v>50</v>
      </c>
      <c r="B120" s="4">
        <v>0</v>
      </c>
      <c r="C120" s="4">
        <v>0</v>
      </c>
      <c r="D120" s="4">
        <v>2</v>
      </c>
      <c r="E120" s="4">
        <v>0</v>
      </c>
      <c r="F120" s="4">
        <f>ROUND(F121+F124+F125+F122,O120)</f>
        <v>0</v>
      </c>
      <c r="G120" s="4" t="s">
        <v>196</v>
      </c>
      <c r="H120" s="4" t="s">
        <v>197</v>
      </c>
      <c r="I120" s="4"/>
      <c r="J120" s="4"/>
      <c r="K120" s="4">
        <v>212</v>
      </c>
      <c r="L120" s="4">
        <v>84</v>
      </c>
      <c r="M120" s="4">
        <v>1</v>
      </c>
      <c r="N120" s="4" t="s">
        <v>2</v>
      </c>
      <c r="O120" s="4">
        <v>0</v>
      </c>
      <c r="P120" s="4"/>
      <c r="Q120" s="4"/>
      <c r="R120" s="4"/>
      <c r="S120" s="4"/>
      <c r="T120" s="4"/>
      <c r="U120" s="4"/>
      <c r="V120" s="4"/>
      <c r="W120" s="4"/>
    </row>
    <row r="121" spans="1:23" x14ac:dyDescent="0.2">
      <c r="A121" s="4">
        <v>50</v>
      </c>
      <c r="B121" s="4">
        <v>0</v>
      </c>
      <c r="C121" s="4">
        <v>0</v>
      </c>
      <c r="D121" s="4">
        <v>2</v>
      </c>
      <c r="E121" s="4">
        <v>0</v>
      </c>
      <c r="F121" s="4">
        <v>0</v>
      </c>
      <c r="G121" s="4" t="s">
        <v>198</v>
      </c>
      <c r="H121" s="4" t="s">
        <v>131</v>
      </c>
      <c r="I121" s="4"/>
      <c r="J121" s="4"/>
      <c r="K121" s="4">
        <v>212</v>
      </c>
      <c r="L121" s="4">
        <v>85</v>
      </c>
      <c r="M121" s="4">
        <v>3</v>
      </c>
      <c r="N121" s="4" t="s">
        <v>2</v>
      </c>
      <c r="O121" s="4">
        <v>0</v>
      </c>
      <c r="P121" s="4"/>
      <c r="Q121" s="4"/>
      <c r="R121" s="4"/>
      <c r="S121" s="4"/>
      <c r="T121" s="4"/>
      <c r="U121" s="4"/>
      <c r="V121" s="4"/>
      <c r="W121" s="4"/>
    </row>
    <row r="122" spans="1:23" x14ac:dyDescent="0.2">
      <c r="A122" s="4">
        <v>50</v>
      </c>
      <c r="B122" s="4">
        <v>0</v>
      </c>
      <c r="C122" s="4">
        <v>0</v>
      </c>
      <c r="D122" s="4">
        <v>2</v>
      </c>
      <c r="E122" s="4">
        <v>0</v>
      </c>
      <c r="F122" s="4">
        <v>0</v>
      </c>
      <c r="G122" s="4" t="s">
        <v>199</v>
      </c>
      <c r="H122" s="4" t="s">
        <v>133</v>
      </c>
      <c r="I122" s="4"/>
      <c r="J122" s="4"/>
      <c r="K122" s="4">
        <v>212</v>
      </c>
      <c r="L122" s="4">
        <v>86</v>
      </c>
      <c r="M122" s="4">
        <v>1</v>
      </c>
      <c r="N122" s="4" t="s">
        <v>2</v>
      </c>
      <c r="O122" s="4">
        <v>0</v>
      </c>
      <c r="P122" s="4"/>
      <c r="Q122" s="4"/>
      <c r="R122" s="4"/>
      <c r="S122" s="4"/>
      <c r="T122" s="4"/>
      <c r="U122" s="4"/>
      <c r="V122" s="4"/>
      <c r="W122" s="4"/>
    </row>
    <row r="123" spans="1:23" x14ac:dyDescent="0.2">
      <c r="A123" s="4">
        <v>50</v>
      </c>
      <c r="B123" s="4">
        <v>0</v>
      </c>
      <c r="C123" s="4">
        <v>0</v>
      </c>
      <c r="D123" s="4">
        <v>2</v>
      </c>
      <c r="E123" s="4">
        <v>0</v>
      </c>
      <c r="F123" s="4">
        <v>0</v>
      </c>
      <c r="G123" s="4" t="s">
        <v>200</v>
      </c>
      <c r="H123" s="4" t="s">
        <v>92</v>
      </c>
      <c r="I123" s="4"/>
      <c r="J123" s="4"/>
      <c r="K123" s="4">
        <v>212</v>
      </c>
      <c r="L123" s="4">
        <v>87</v>
      </c>
      <c r="M123" s="4">
        <v>1</v>
      </c>
      <c r="N123" s="4" t="s">
        <v>2</v>
      </c>
      <c r="O123" s="4">
        <v>0</v>
      </c>
      <c r="P123" s="4"/>
      <c r="Q123" s="4"/>
      <c r="R123" s="4"/>
      <c r="S123" s="4"/>
      <c r="T123" s="4"/>
      <c r="U123" s="4"/>
      <c r="V123" s="4"/>
      <c r="W123" s="4"/>
    </row>
    <row r="124" spans="1:23" x14ac:dyDescent="0.2">
      <c r="A124" s="4">
        <v>50</v>
      </c>
      <c r="B124" s="4">
        <v>0</v>
      </c>
      <c r="C124" s="4">
        <v>0</v>
      </c>
      <c r="D124" s="4">
        <v>2</v>
      </c>
      <c r="E124" s="4">
        <v>0</v>
      </c>
      <c r="F124" s="4">
        <v>0</v>
      </c>
      <c r="G124" s="4" t="s">
        <v>201</v>
      </c>
      <c r="H124" s="4" t="s">
        <v>136</v>
      </c>
      <c r="I124" s="4"/>
      <c r="J124" s="4"/>
      <c r="K124" s="4">
        <v>212</v>
      </c>
      <c r="L124" s="4">
        <v>88</v>
      </c>
      <c r="M124" s="4">
        <v>3</v>
      </c>
      <c r="N124" s="4" t="s">
        <v>2</v>
      </c>
      <c r="O124" s="4">
        <v>0</v>
      </c>
      <c r="P124" s="4"/>
      <c r="Q124" s="4"/>
      <c r="R124" s="4"/>
      <c r="S124" s="4"/>
      <c r="T124" s="4"/>
      <c r="U124" s="4"/>
      <c r="V124" s="4"/>
      <c r="W124" s="4"/>
    </row>
    <row r="125" spans="1:23" x14ac:dyDescent="0.2">
      <c r="A125" s="4">
        <v>50</v>
      </c>
      <c r="B125" s="4">
        <v>0</v>
      </c>
      <c r="C125" s="4">
        <v>0</v>
      </c>
      <c r="D125" s="4">
        <v>2</v>
      </c>
      <c r="E125" s="4">
        <v>0</v>
      </c>
      <c r="F125" s="4">
        <v>0</v>
      </c>
      <c r="G125" s="4" t="s">
        <v>202</v>
      </c>
      <c r="H125" s="4" t="s">
        <v>138</v>
      </c>
      <c r="I125" s="4"/>
      <c r="J125" s="4"/>
      <c r="K125" s="4">
        <v>212</v>
      </c>
      <c r="L125" s="4">
        <v>89</v>
      </c>
      <c r="M125" s="4">
        <v>3</v>
      </c>
      <c r="N125" s="4" t="s">
        <v>2</v>
      </c>
      <c r="O125" s="4">
        <v>0</v>
      </c>
      <c r="P125" s="4"/>
      <c r="Q125" s="4"/>
      <c r="R125" s="4"/>
      <c r="S125" s="4"/>
      <c r="T125" s="4"/>
      <c r="U125" s="4"/>
      <c r="V125" s="4"/>
      <c r="W125" s="4"/>
    </row>
    <row r="126" spans="1:23" x14ac:dyDescent="0.2">
      <c r="A126" s="4">
        <v>50</v>
      </c>
      <c r="B126" s="4">
        <v>0</v>
      </c>
      <c r="C126" s="4">
        <v>0</v>
      </c>
      <c r="D126" s="4">
        <v>2</v>
      </c>
      <c r="E126" s="4">
        <v>0</v>
      </c>
      <c r="F126" s="4">
        <v>0</v>
      </c>
      <c r="G126" s="4" t="s">
        <v>203</v>
      </c>
      <c r="H126" s="4" t="s">
        <v>140</v>
      </c>
      <c r="I126" s="4"/>
      <c r="J126" s="4"/>
      <c r="K126" s="4">
        <v>212</v>
      </c>
      <c r="L126" s="4">
        <v>90</v>
      </c>
      <c r="M126" s="4">
        <v>3</v>
      </c>
      <c r="N126" s="4" t="s">
        <v>2</v>
      </c>
      <c r="O126" s="4">
        <v>0</v>
      </c>
      <c r="P126" s="4"/>
      <c r="Q126" s="4"/>
      <c r="R126" s="4"/>
      <c r="S126" s="4"/>
      <c r="T126" s="4"/>
      <c r="U126" s="4"/>
      <c r="V126" s="4"/>
      <c r="W126" s="4"/>
    </row>
    <row r="127" spans="1:23" x14ac:dyDescent="0.2">
      <c r="A127" s="4">
        <v>50</v>
      </c>
      <c r="B127" s="4">
        <v>0</v>
      </c>
      <c r="C127" s="4">
        <v>0</v>
      </c>
      <c r="D127" s="4">
        <v>2</v>
      </c>
      <c r="E127" s="4">
        <v>0</v>
      </c>
      <c r="F127" s="4">
        <v>0</v>
      </c>
      <c r="G127" s="4" t="s">
        <v>204</v>
      </c>
      <c r="H127" s="4" t="s">
        <v>94</v>
      </c>
      <c r="I127" s="4"/>
      <c r="J127" s="4"/>
      <c r="K127" s="4">
        <v>212</v>
      </c>
      <c r="L127" s="4">
        <v>91</v>
      </c>
      <c r="M127" s="4">
        <v>3</v>
      </c>
      <c r="N127" s="4" t="s">
        <v>2</v>
      </c>
      <c r="O127" s="4">
        <v>0</v>
      </c>
      <c r="P127" s="4"/>
      <c r="Q127" s="4"/>
      <c r="R127" s="4"/>
      <c r="S127" s="4"/>
      <c r="T127" s="4"/>
      <c r="U127" s="4"/>
      <c r="V127" s="4"/>
      <c r="W127" s="4"/>
    </row>
    <row r="128" spans="1:23" x14ac:dyDescent="0.2">
      <c r="A128" s="4">
        <v>50</v>
      </c>
      <c r="B128" s="4">
        <v>0</v>
      </c>
      <c r="C128" s="4">
        <v>0</v>
      </c>
      <c r="D128" s="4">
        <v>2</v>
      </c>
      <c r="E128" s="4">
        <v>0</v>
      </c>
      <c r="F128" s="4">
        <v>0</v>
      </c>
      <c r="G128" s="4" t="s">
        <v>205</v>
      </c>
      <c r="H128" s="4" t="s">
        <v>96</v>
      </c>
      <c r="I128" s="4"/>
      <c r="J128" s="4"/>
      <c r="K128" s="4">
        <v>212</v>
      </c>
      <c r="L128" s="4">
        <v>92</v>
      </c>
      <c r="M128" s="4">
        <v>3</v>
      </c>
      <c r="N128" s="4" t="s">
        <v>2</v>
      </c>
      <c r="O128" s="4">
        <v>0</v>
      </c>
      <c r="P128" s="4"/>
      <c r="Q128" s="4"/>
      <c r="R128" s="4"/>
      <c r="S128" s="4"/>
      <c r="T128" s="4"/>
      <c r="U128" s="4"/>
      <c r="V128" s="4"/>
      <c r="W128" s="4"/>
    </row>
    <row r="129" spans="1:23" x14ac:dyDescent="0.2">
      <c r="A129" s="4">
        <v>50</v>
      </c>
      <c r="B129" s="4">
        <v>0</v>
      </c>
      <c r="C129" s="4">
        <v>0</v>
      </c>
      <c r="D129" s="4">
        <v>2</v>
      </c>
      <c r="E129" s="4">
        <v>0</v>
      </c>
      <c r="F129" s="4">
        <v>0</v>
      </c>
      <c r="G129" s="4" t="s">
        <v>206</v>
      </c>
      <c r="H129" s="4" t="s">
        <v>144</v>
      </c>
      <c r="I129" s="4"/>
      <c r="J129" s="4"/>
      <c r="K129" s="4">
        <v>212</v>
      </c>
      <c r="L129" s="4">
        <v>93</v>
      </c>
      <c r="M129" s="4">
        <v>1</v>
      </c>
      <c r="N129" s="4" t="s">
        <v>2</v>
      </c>
      <c r="O129" s="4">
        <v>0</v>
      </c>
      <c r="P129" s="4"/>
      <c r="Q129" s="4"/>
      <c r="R129" s="4"/>
      <c r="S129" s="4"/>
      <c r="T129" s="4"/>
      <c r="U129" s="4"/>
      <c r="V129" s="4"/>
      <c r="W129" s="4"/>
    </row>
    <row r="130" spans="1:23" x14ac:dyDescent="0.2">
      <c r="A130" s="4">
        <v>50</v>
      </c>
      <c r="B130" s="4">
        <v>0</v>
      </c>
      <c r="C130" s="4">
        <v>0</v>
      </c>
      <c r="D130" s="4">
        <v>2</v>
      </c>
      <c r="E130" s="4">
        <v>0</v>
      </c>
      <c r="F130" s="4">
        <v>0</v>
      </c>
      <c r="G130" s="4" t="s">
        <v>207</v>
      </c>
      <c r="H130" s="4" t="s">
        <v>146</v>
      </c>
      <c r="I130" s="4"/>
      <c r="J130" s="4"/>
      <c r="K130" s="4">
        <v>212</v>
      </c>
      <c r="L130" s="4">
        <v>94</v>
      </c>
      <c r="M130" s="4">
        <v>1</v>
      </c>
      <c r="N130" s="4" t="s">
        <v>2</v>
      </c>
      <c r="O130" s="4">
        <v>0</v>
      </c>
      <c r="P130" s="4"/>
      <c r="Q130" s="4"/>
      <c r="R130" s="4"/>
      <c r="S130" s="4"/>
      <c r="T130" s="4"/>
      <c r="U130" s="4"/>
      <c r="V130" s="4"/>
      <c r="W130" s="4"/>
    </row>
    <row r="131" spans="1:23" x14ac:dyDescent="0.2">
      <c r="A131" s="4">
        <v>50</v>
      </c>
      <c r="B131" s="4">
        <v>0</v>
      </c>
      <c r="C131" s="4">
        <v>0</v>
      </c>
      <c r="D131" s="4">
        <v>2</v>
      </c>
      <c r="E131" s="4">
        <v>0</v>
      </c>
      <c r="F131" s="4">
        <f>ROUND(F120+F129+F130,O131)</f>
        <v>0</v>
      </c>
      <c r="G131" s="4" t="s">
        <v>208</v>
      </c>
      <c r="H131" s="4" t="s">
        <v>209</v>
      </c>
      <c r="I131" s="4"/>
      <c r="J131" s="4"/>
      <c r="K131" s="4">
        <v>212</v>
      </c>
      <c r="L131" s="4">
        <v>95</v>
      </c>
      <c r="M131" s="4">
        <v>1</v>
      </c>
      <c r="N131" s="4" t="s">
        <v>210</v>
      </c>
      <c r="O131" s="4">
        <v>0</v>
      </c>
      <c r="P131" s="4"/>
      <c r="Q131" s="4"/>
      <c r="R131" s="4"/>
      <c r="S131" s="4"/>
      <c r="T131" s="4"/>
      <c r="U131" s="4"/>
      <c r="V131" s="4"/>
      <c r="W131" s="4"/>
    </row>
    <row r="132" spans="1:23" x14ac:dyDescent="0.2">
      <c r="A132" s="4">
        <v>50</v>
      </c>
      <c r="B132" s="4">
        <v>0</v>
      </c>
      <c r="C132" s="4">
        <v>0</v>
      </c>
      <c r="D132" s="4">
        <v>2</v>
      </c>
      <c r="E132" s="4">
        <v>0</v>
      </c>
      <c r="F132" s="4">
        <f>ROUND(F133+F136+F137+F134,O132)</f>
        <v>0</v>
      </c>
      <c r="G132" s="4" t="s">
        <v>211</v>
      </c>
      <c r="H132" s="4" t="s">
        <v>212</v>
      </c>
      <c r="I132" s="4"/>
      <c r="J132" s="4"/>
      <c r="K132" s="4">
        <v>212</v>
      </c>
      <c r="L132" s="4">
        <v>96</v>
      </c>
      <c r="M132" s="4">
        <v>1</v>
      </c>
      <c r="N132" s="4" t="s">
        <v>2</v>
      </c>
      <c r="O132" s="4">
        <v>0</v>
      </c>
      <c r="P132" s="4"/>
      <c r="Q132" s="4"/>
      <c r="R132" s="4"/>
      <c r="S132" s="4"/>
      <c r="T132" s="4"/>
      <c r="U132" s="4"/>
      <c r="V132" s="4"/>
      <c r="W132" s="4"/>
    </row>
    <row r="133" spans="1:23" x14ac:dyDescent="0.2">
      <c r="A133" s="4">
        <v>50</v>
      </c>
      <c r="B133" s="4">
        <v>0</v>
      </c>
      <c r="C133" s="4">
        <v>0</v>
      </c>
      <c r="D133" s="4">
        <v>2</v>
      </c>
      <c r="E133" s="4">
        <v>0</v>
      </c>
      <c r="F133" s="4">
        <v>0</v>
      </c>
      <c r="G133" s="4" t="s">
        <v>213</v>
      </c>
      <c r="H133" s="4" t="s">
        <v>131</v>
      </c>
      <c r="I133" s="4"/>
      <c r="J133" s="4"/>
      <c r="K133" s="4">
        <v>212</v>
      </c>
      <c r="L133" s="4">
        <v>97</v>
      </c>
      <c r="M133" s="4">
        <v>3</v>
      </c>
      <c r="N133" s="4" t="s">
        <v>2</v>
      </c>
      <c r="O133" s="4">
        <v>0</v>
      </c>
      <c r="P133" s="4"/>
      <c r="Q133" s="4"/>
      <c r="R133" s="4"/>
      <c r="S133" s="4"/>
      <c r="T133" s="4"/>
      <c r="U133" s="4"/>
      <c r="V133" s="4"/>
      <c r="W133" s="4"/>
    </row>
    <row r="134" spans="1:23" x14ac:dyDescent="0.2">
      <c r="A134" s="4">
        <v>50</v>
      </c>
      <c r="B134" s="4">
        <v>0</v>
      </c>
      <c r="C134" s="4">
        <v>0</v>
      </c>
      <c r="D134" s="4">
        <v>2</v>
      </c>
      <c r="E134" s="4">
        <v>0</v>
      </c>
      <c r="F134" s="4">
        <v>0</v>
      </c>
      <c r="G134" s="4" t="s">
        <v>214</v>
      </c>
      <c r="H134" s="4" t="s">
        <v>133</v>
      </c>
      <c r="I134" s="4"/>
      <c r="J134" s="4"/>
      <c r="K134" s="4">
        <v>212</v>
      </c>
      <c r="L134" s="4">
        <v>98</v>
      </c>
      <c r="M134" s="4">
        <v>1</v>
      </c>
      <c r="N134" s="4" t="s">
        <v>2</v>
      </c>
      <c r="O134" s="4">
        <v>0</v>
      </c>
      <c r="P134" s="4"/>
      <c r="Q134" s="4"/>
      <c r="R134" s="4"/>
      <c r="S134" s="4"/>
      <c r="T134" s="4"/>
      <c r="U134" s="4"/>
      <c r="V134" s="4"/>
      <c r="W134" s="4"/>
    </row>
    <row r="135" spans="1:23" x14ac:dyDescent="0.2">
      <c r="A135" s="4">
        <v>50</v>
      </c>
      <c r="B135" s="4">
        <v>0</v>
      </c>
      <c r="C135" s="4">
        <v>0</v>
      </c>
      <c r="D135" s="4">
        <v>2</v>
      </c>
      <c r="E135" s="4">
        <v>0</v>
      </c>
      <c r="F135" s="4">
        <v>0</v>
      </c>
      <c r="G135" s="4" t="s">
        <v>215</v>
      </c>
      <c r="H135" s="4" t="s">
        <v>92</v>
      </c>
      <c r="I135" s="4"/>
      <c r="J135" s="4"/>
      <c r="K135" s="4">
        <v>212</v>
      </c>
      <c r="L135" s="4">
        <v>99</v>
      </c>
      <c r="M135" s="4">
        <v>1</v>
      </c>
      <c r="N135" s="4" t="s">
        <v>2</v>
      </c>
      <c r="O135" s="4">
        <v>0</v>
      </c>
      <c r="P135" s="4"/>
      <c r="Q135" s="4"/>
      <c r="R135" s="4"/>
      <c r="S135" s="4"/>
      <c r="T135" s="4"/>
      <c r="U135" s="4"/>
      <c r="V135" s="4"/>
      <c r="W135" s="4"/>
    </row>
    <row r="136" spans="1:23" x14ac:dyDescent="0.2">
      <c r="A136" s="4">
        <v>50</v>
      </c>
      <c r="B136" s="4">
        <v>0</v>
      </c>
      <c r="C136" s="4">
        <v>0</v>
      </c>
      <c r="D136" s="4">
        <v>2</v>
      </c>
      <c r="E136" s="4">
        <v>0</v>
      </c>
      <c r="F136" s="4">
        <v>0</v>
      </c>
      <c r="G136" s="4" t="s">
        <v>216</v>
      </c>
      <c r="H136" s="4" t="s">
        <v>136</v>
      </c>
      <c r="I136" s="4"/>
      <c r="J136" s="4"/>
      <c r="K136" s="4">
        <v>212</v>
      </c>
      <c r="L136" s="4">
        <v>100</v>
      </c>
      <c r="M136" s="4">
        <v>3</v>
      </c>
      <c r="N136" s="4" t="s">
        <v>2</v>
      </c>
      <c r="O136" s="4">
        <v>0</v>
      </c>
      <c r="P136" s="4"/>
      <c r="Q136" s="4"/>
      <c r="R136" s="4"/>
      <c r="S136" s="4"/>
      <c r="T136" s="4"/>
      <c r="U136" s="4"/>
      <c r="V136" s="4"/>
      <c r="W136" s="4"/>
    </row>
    <row r="137" spans="1:23" x14ac:dyDescent="0.2">
      <c r="A137" s="4">
        <v>50</v>
      </c>
      <c r="B137" s="4">
        <v>0</v>
      </c>
      <c r="C137" s="4">
        <v>0</v>
      </c>
      <c r="D137" s="4">
        <v>2</v>
      </c>
      <c r="E137" s="4">
        <v>0</v>
      </c>
      <c r="F137" s="4">
        <v>0</v>
      </c>
      <c r="G137" s="4" t="s">
        <v>217</v>
      </c>
      <c r="H137" s="4" t="s">
        <v>138</v>
      </c>
      <c r="I137" s="4"/>
      <c r="J137" s="4"/>
      <c r="K137" s="4">
        <v>212</v>
      </c>
      <c r="L137" s="4">
        <v>101</v>
      </c>
      <c r="M137" s="4">
        <v>3</v>
      </c>
      <c r="N137" s="4" t="s">
        <v>2</v>
      </c>
      <c r="O137" s="4">
        <v>0</v>
      </c>
      <c r="P137" s="4"/>
      <c r="Q137" s="4"/>
      <c r="R137" s="4"/>
      <c r="S137" s="4"/>
      <c r="T137" s="4"/>
      <c r="U137" s="4"/>
      <c r="V137" s="4"/>
      <c r="W137" s="4"/>
    </row>
    <row r="138" spans="1:23" x14ac:dyDescent="0.2">
      <c r="A138" s="4">
        <v>50</v>
      </c>
      <c r="B138" s="4">
        <v>0</v>
      </c>
      <c r="C138" s="4">
        <v>0</v>
      </c>
      <c r="D138" s="4">
        <v>2</v>
      </c>
      <c r="E138" s="4">
        <v>0</v>
      </c>
      <c r="F138" s="4">
        <v>0</v>
      </c>
      <c r="G138" s="4" t="s">
        <v>218</v>
      </c>
      <c r="H138" s="4" t="s">
        <v>140</v>
      </c>
      <c r="I138" s="4"/>
      <c r="J138" s="4"/>
      <c r="K138" s="4">
        <v>212</v>
      </c>
      <c r="L138" s="4">
        <v>102</v>
      </c>
      <c r="M138" s="4">
        <v>3</v>
      </c>
      <c r="N138" s="4" t="s">
        <v>2</v>
      </c>
      <c r="O138" s="4">
        <v>0</v>
      </c>
      <c r="P138" s="4"/>
      <c r="Q138" s="4"/>
      <c r="R138" s="4"/>
      <c r="S138" s="4"/>
      <c r="T138" s="4"/>
      <c r="U138" s="4"/>
      <c r="V138" s="4"/>
      <c r="W138" s="4"/>
    </row>
    <row r="139" spans="1:23" x14ac:dyDescent="0.2">
      <c r="A139" s="4">
        <v>50</v>
      </c>
      <c r="B139" s="4">
        <v>0</v>
      </c>
      <c r="C139" s="4">
        <v>0</v>
      </c>
      <c r="D139" s="4">
        <v>2</v>
      </c>
      <c r="E139" s="4">
        <v>0</v>
      </c>
      <c r="F139" s="4">
        <v>0</v>
      </c>
      <c r="G139" s="4" t="s">
        <v>219</v>
      </c>
      <c r="H139" s="4" t="s">
        <v>94</v>
      </c>
      <c r="I139" s="4"/>
      <c r="J139" s="4"/>
      <c r="K139" s="4">
        <v>212</v>
      </c>
      <c r="L139" s="4">
        <v>103</v>
      </c>
      <c r="M139" s="4">
        <v>3</v>
      </c>
      <c r="N139" s="4" t="s">
        <v>2</v>
      </c>
      <c r="O139" s="4">
        <v>0</v>
      </c>
      <c r="P139" s="4"/>
      <c r="Q139" s="4"/>
      <c r="R139" s="4"/>
      <c r="S139" s="4"/>
      <c r="T139" s="4"/>
      <c r="U139" s="4"/>
      <c r="V139" s="4"/>
      <c r="W139" s="4"/>
    </row>
    <row r="140" spans="1:23" x14ac:dyDescent="0.2">
      <c r="A140" s="4">
        <v>50</v>
      </c>
      <c r="B140" s="4">
        <v>0</v>
      </c>
      <c r="C140" s="4">
        <v>0</v>
      </c>
      <c r="D140" s="4">
        <v>2</v>
      </c>
      <c r="E140" s="4">
        <v>0</v>
      </c>
      <c r="F140" s="4">
        <v>0</v>
      </c>
      <c r="G140" s="4" t="s">
        <v>220</v>
      </c>
      <c r="H140" s="4" t="s">
        <v>96</v>
      </c>
      <c r="I140" s="4"/>
      <c r="J140" s="4"/>
      <c r="K140" s="4">
        <v>212</v>
      </c>
      <c r="L140" s="4">
        <v>104</v>
      </c>
      <c r="M140" s="4">
        <v>3</v>
      </c>
      <c r="N140" s="4" t="s">
        <v>2</v>
      </c>
      <c r="O140" s="4">
        <v>0</v>
      </c>
      <c r="P140" s="4"/>
      <c r="Q140" s="4"/>
      <c r="R140" s="4"/>
      <c r="S140" s="4"/>
      <c r="T140" s="4"/>
      <c r="U140" s="4"/>
      <c r="V140" s="4"/>
      <c r="W140" s="4"/>
    </row>
    <row r="141" spans="1:23" x14ac:dyDescent="0.2">
      <c r="A141" s="4">
        <v>50</v>
      </c>
      <c r="B141" s="4">
        <v>0</v>
      </c>
      <c r="C141" s="4">
        <v>0</v>
      </c>
      <c r="D141" s="4">
        <v>2</v>
      </c>
      <c r="E141" s="4">
        <v>0</v>
      </c>
      <c r="F141" s="4">
        <v>0</v>
      </c>
      <c r="G141" s="4" t="s">
        <v>221</v>
      </c>
      <c r="H141" s="4" t="s">
        <v>144</v>
      </c>
      <c r="I141" s="4"/>
      <c r="J141" s="4"/>
      <c r="K141" s="4">
        <v>212</v>
      </c>
      <c r="L141" s="4">
        <v>105</v>
      </c>
      <c r="M141" s="4">
        <v>1</v>
      </c>
      <c r="N141" s="4" t="s">
        <v>2</v>
      </c>
      <c r="O141" s="4">
        <v>0</v>
      </c>
      <c r="P141" s="4"/>
      <c r="Q141" s="4"/>
      <c r="R141" s="4"/>
      <c r="S141" s="4"/>
      <c r="T141" s="4"/>
      <c r="U141" s="4"/>
      <c r="V141" s="4"/>
      <c r="W141" s="4"/>
    </row>
    <row r="142" spans="1:23" x14ac:dyDescent="0.2">
      <c r="A142" s="4">
        <v>50</v>
      </c>
      <c r="B142" s="4">
        <v>0</v>
      </c>
      <c r="C142" s="4">
        <v>0</v>
      </c>
      <c r="D142" s="4">
        <v>2</v>
      </c>
      <c r="E142" s="4">
        <v>0</v>
      </c>
      <c r="F142" s="4">
        <v>0</v>
      </c>
      <c r="G142" s="4" t="s">
        <v>222</v>
      </c>
      <c r="H142" s="4" t="s">
        <v>146</v>
      </c>
      <c r="I142" s="4"/>
      <c r="J142" s="4"/>
      <c r="K142" s="4">
        <v>212</v>
      </c>
      <c r="L142" s="4">
        <v>106</v>
      </c>
      <c r="M142" s="4">
        <v>1</v>
      </c>
      <c r="N142" s="4" t="s">
        <v>2</v>
      </c>
      <c r="O142" s="4">
        <v>0</v>
      </c>
      <c r="P142" s="4"/>
      <c r="Q142" s="4"/>
      <c r="R142" s="4"/>
      <c r="S142" s="4"/>
      <c r="T142" s="4"/>
      <c r="U142" s="4"/>
      <c r="V142" s="4"/>
      <c r="W142" s="4"/>
    </row>
    <row r="143" spans="1:23" x14ac:dyDescent="0.2">
      <c r="A143" s="4">
        <v>50</v>
      </c>
      <c r="B143" s="4">
        <v>0</v>
      </c>
      <c r="C143" s="4">
        <v>0</v>
      </c>
      <c r="D143" s="4">
        <v>2</v>
      </c>
      <c r="E143" s="4">
        <v>0</v>
      </c>
      <c r="F143" s="4">
        <f>ROUND(F132+F141+F142,O143)</f>
        <v>0</v>
      </c>
      <c r="G143" s="4" t="s">
        <v>223</v>
      </c>
      <c r="H143" s="4" t="s">
        <v>224</v>
      </c>
      <c r="I143" s="4"/>
      <c r="J143" s="4"/>
      <c r="K143" s="4">
        <v>212</v>
      </c>
      <c r="L143" s="4">
        <v>107</v>
      </c>
      <c r="M143" s="4">
        <v>1</v>
      </c>
      <c r="N143" s="4" t="s">
        <v>225</v>
      </c>
      <c r="O143" s="4">
        <v>0</v>
      </c>
      <c r="P143" s="4"/>
      <c r="Q143" s="4"/>
      <c r="R143" s="4"/>
      <c r="S143" s="4"/>
      <c r="T143" s="4"/>
      <c r="U143" s="4"/>
      <c r="V143" s="4"/>
      <c r="W143" s="4"/>
    </row>
    <row r="144" spans="1:23" x14ac:dyDescent="0.2">
      <c r="A144" s="4">
        <v>50</v>
      </c>
      <c r="B144" s="4">
        <v>0</v>
      </c>
      <c r="C144" s="4">
        <v>0</v>
      </c>
      <c r="D144" s="4">
        <v>2</v>
      </c>
      <c r="E144" s="4">
        <v>0</v>
      </c>
      <c r="F144" s="4">
        <f>ROUND(F145+F148+F149+F146,O144)</f>
        <v>0</v>
      </c>
      <c r="G144" s="4" t="s">
        <v>226</v>
      </c>
      <c r="H144" s="4" t="s">
        <v>227</v>
      </c>
      <c r="I144" s="4"/>
      <c r="J144" s="4"/>
      <c r="K144" s="4">
        <v>212</v>
      </c>
      <c r="L144" s="4">
        <v>108</v>
      </c>
      <c r="M144" s="4">
        <v>1</v>
      </c>
      <c r="N144" s="4" t="s">
        <v>2</v>
      </c>
      <c r="O144" s="4">
        <v>0</v>
      </c>
      <c r="P144" s="4"/>
      <c r="Q144" s="4"/>
      <c r="R144" s="4"/>
      <c r="S144" s="4"/>
      <c r="T144" s="4"/>
      <c r="U144" s="4"/>
      <c r="V144" s="4"/>
      <c r="W144" s="4"/>
    </row>
    <row r="145" spans="1:23" x14ac:dyDescent="0.2">
      <c r="A145" s="4">
        <v>50</v>
      </c>
      <c r="B145" s="4">
        <v>0</v>
      </c>
      <c r="C145" s="4">
        <v>0</v>
      </c>
      <c r="D145" s="4">
        <v>2</v>
      </c>
      <c r="E145" s="4">
        <v>0</v>
      </c>
      <c r="F145" s="4">
        <v>0</v>
      </c>
      <c r="G145" s="4" t="s">
        <v>228</v>
      </c>
      <c r="H145" s="4" t="s">
        <v>131</v>
      </c>
      <c r="I145" s="4"/>
      <c r="J145" s="4"/>
      <c r="K145" s="4">
        <v>212</v>
      </c>
      <c r="L145" s="4">
        <v>109</v>
      </c>
      <c r="M145" s="4">
        <v>3</v>
      </c>
      <c r="N145" s="4" t="s">
        <v>2</v>
      </c>
      <c r="O145" s="4">
        <v>0</v>
      </c>
      <c r="P145" s="4"/>
      <c r="Q145" s="4"/>
      <c r="R145" s="4"/>
      <c r="S145" s="4"/>
      <c r="T145" s="4"/>
      <c r="U145" s="4"/>
      <c r="V145" s="4"/>
      <c r="W145" s="4"/>
    </row>
    <row r="146" spans="1:23" x14ac:dyDescent="0.2">
      <c r="A146" s="4">
        <v>50</v>
      </c>
      <c r="B146" s="4">
        <v>0</v>
      </c>
      <c r="C146" s="4">
        <v>0</v>
      </c>
      <c r="D146" s="4">
        <v>2</v>
      </c>
      <c r="E146" s="4">
        <v>0</v>
      </c>
      <c r="F146" s="4">
        <v>0</v>
      </c>
      <c r="G146" s="4" t="s">
        <v>229</v>
      </c>
      <c r="H146" s="4" t="s">
        <v>133</v>
      </c>
      <c r="I146" s="4"/>
      <c r="J146" s="4"/>
      <c r="K146" s="4">
        <v>212</v>
      </c>
      <c r="L146" s="4">
        <v>110</v>
      </c>
      <c r="M146" s="4">
        <v>1</v>
      </c>
      <c r="N146" s="4" t="s">
        <v>2</v>
      </c>
      <c r="O146" s="4">
        <v>0</v>
      </c>
      <c r="P146" s="4"/>
      <c r="Q146" s="4"/>
      <c r="R146" s="4"/>
      <c r="S146" s="4"/>
      <c r="T146" s="4"/>
      <c r="U146" s="4"/>
      <c r="V146" s="4"/>
      <c r="W146" s="4"/>
    </row>
    <row r="147" spans="1:23" x14ac:dyDescent="0.2">
      <c r="A147" s="4">
        <v>50</v>
      </c>
      <c r="B147" s="4">
        <v>0</v>
      </c>
      <c r="C147" s="4">
        <v>0</v>
      </c>
      <c r="D147" s="4">
        <v>2</v>
      </c>
      <c r="E147" s="4">
        <v>0</v>
      </c>
      <c r="F147" s="4">
        <v>0</v>
      </c>
      <c r="G147" s="4" t="s">
        <v>230</v>
      </c>
      <c r="H147" s="4" t="s">
        <v>185</v>
      </c>
      <c r="I147" s="4"/>
      <c r="J147" s="4"/>
      <c r="K147" s="4">
        <v>212</v>
      </c>
      <c r="L147" s="4">
        <v>111</v>
      </c>
      <c r="M147" s="4">
        <v>1</v>
      </c>
      <c r="N147" s="4" t="s">
        <v>2</v>
      </c>
      <c r="O147" s="4">
        <v>0</v>
      </c>
      <c r="P147" s="4"/>
      <c r="Q147" s="4"/>
      <c r="R147" s="4"/>
      <c r="S147" s="4"/>
      <c r="T147" s="4"/>
      <c r="U147" s="4"/>
      <c r="V147" s="4"/>
      <c r="W147" s="4"/>
    </row>
    <row r="148" spans="1:23" x14ac:dyDescent="0.2">
      <c r="A148" s="4">
        <v>50</v>
      </c>
      <c r="B148" s="4">
        <v>0</v>
      </c>
      <c r="C148" s="4">
        <v>0</v>
      </c>
      <c r="D148" s="4">
        <v>2</v>
      </c>
      <c r="E148" s="4">
        <v>0</v>
      </c>
      <c r="F148" s="4">
        <v>0</v>
      </c>
      <c r="G148" s="4" t="s">
        <v>231</v>
      </c>
      <c r="H148" s="4" t="s">
        <v>136</v>
      </c>
      <c r="I148" s="4"/>
      <c r="J148" s="4"/>
      <c r="K148" s="4">
        <v>212</v>
      </c>
      <c r="L148" s="4">
        <v>112</v>
      </c>
      <c r="M148" s="4">
        <v>3</v>
      </c>
      <c r="N148" s="4" t="s">
        <v>2</v>
      </c>
      <c r="O148" s="4">
        <v>0</v>
      </c>
      <c r="P148" s="4"/>
      <c r="Q148" s="4"/>
      <c r="R148" s="4"/>
      <c r="S148" s="4"/>
      <c r="T148" s="4"/>
      <c r="U148" s="4"/>
      <c r="V148" s="4"/>
      <c r="W148" s="4"/>
    </row>
    <row r="149" spans="1:23" x14ac:dyDescent="0.2">
      <c r="A149" s="4">
        <v>50</v>
      </c>
      <c r="B149" s="4">
        <v>0</v>
      </c>
      <c r="C149" s="4">
        <v>0</v>
      </c>
      <c r="D149" s="4">
        <v>2</v>
      </c>
      <c r="E149" s="4">
        <v>0</v>
      </c>
      <c r="F149" s="4">
        <v>0</v>
      </c>
      <c r="G149" s="4" t="s">
        <v>232</v>
      </c>
      <c r="H149" s="4" t="s">
        <v>138</v>
      </c>
      <c r="I149" s="4"/>
      <c r="J149" s="4"/>
      <c r="K149" s="4">
        <v>212</v>
      </c>
      <c r="L149" s="4">
        <v>113</v>
      </c>
      <c r="M149" s="4">
        <v>3</v>
      </c>
      <c r="N149" s="4" t="s">
        <v>2</v>
      </c>
      <c r="O149" s="4">
        <v>0</v>
      </c>
      <c r="P149" s="4"/>
      <c r="Q149" s="4"/>
      <c r="R149" s="4"/>
      <c r="S149" s="4"/>
      <c r="T149" s="4"/>
      <c r="U149" s="4"/>
      <c r="V149" s="4"/>
      <c r="W149" s="4"/>
    </row>
    <row r="150" spans="1:23" x14ac:dyDescent="0.2">
      <c r="A150" s="4">
        <v>50</v>
      </c>
      <c r="B150" s="4">
        <v>0</v>
      </c>
      <c r="C150" s="4">
        <v>0</v>
      </c>
      <c r="D150" s="4">
        <v>2</v>
      </c>
      <c r="E150" s="4">
        <v>0</v>
      </c>
      <c r="F150" s="4">
        <v>0</v>
      </c>
      <c r="G150" s="4" t="s">
        <v>233</v>
      </c>
      <c r="H150" s="4" t="s">
        <v>140</v>
      </c>
      <c r="I150" s="4"/>
      <c r="J150" s="4"/>
      <c r="K150" s="4">
        <v>212</v>
      </c>
      <c r="L150" s="4">
        <v>114</v>
      </c>
      <c r="M150" s="4">
        <v>3</v>
      </c>
      <c r="N150" s="4" t="s">
        <v>2</v>
      </c>
      <c r="O150" s="4">
        <v>0</v>
      </c>
      <c r="P150" s="4"/>
      <c r="Q150" s="4"/>
      <c r="R150" s="4"/>
      <c r="S150" s="4"/>
      <c r="T150" s="4"/>
      <c r="U150" s="4"/>
      <c r="V150" s="4"/>
      <c r="W150" s="4"/>
    </row>
    <row r="151" spans="1:23" x14ac:dyDescent="0.2">
      <c r="A151" s="4">
        <v>50</v>
      </c>
      <c r="B151" s="4">
        <v>0</v>
      </c>
      <c r="C151" s="4">
        <v>0</v>
      </c>
      <c r="D151" s="4">
        <v>2</v>
      </c>
      <c r="E151" s="4">
        <v>0</v>
      </c>
      <c r="F151" s="4">
        <v>0</v>
      </c>
      <c r="G151" s="4" t="s">
        <v>234</v>
      </c>
      <c r="H151" s="4" t="s">
        <v>94</v>
      </c>
      <c r="I151" s="4"/>
      <c r="J151" s="4"/>
      <c r="K151" s="4">
        <v>212</v>
      </c>
      <c r="L151" s="4">
        <v>115</v>
      </c>
      <c r="M151" s="4">
        <v>3</v>
      </c>
      <c r="N151" s="4" t="s">
        <v>2</v>
      </c>
      <c r="O151" s="4">
        <v>0</v>
      </c>
      <c r="P151" s="4"/>
      <c r="Q151" s="4"/>
      <c r="R151" s="4"/>
      <c r="S151" s="4"/>
      <c r="T151" s="4"/>
      <c r="U151" s="4"/>
      <c r="V151" s="4"/>
      <c r="W151" s="4"/>
    </row>
    <row r="152" spans="1:23" x14ac:dyDescent="0.2">
      <c r="A152" s="4">
        <v>50</v>
      </c>
      <c r="B152" s="4">
        <v>0</v>
      </c>
      <c r="C152" s="4">
        <v>0</v>
      </c>
      <c r="D152" s="4">
        <v>2</v>
      </c>
      <c r="E152" s="4">
        <v>0</v>
      </c>
      <c r="F152" s="4">
        <v>0</v>
      </c>
      <c r="G152" s="4" t="s">
        <v>235</v>
      </c>
      <c r="H152" s="4" t="s">
        <v>96</v>
      </c>
      <c r="I152" s="4"/>
      <c r="J152" s="4"/>
      <c r="K152" s="4">
        <v>212</v>
      </c>
      <c r="L152" s="4">
        <v>116</v>
      </c>
      <c r="M152" s="4">
        <v>3</v>
      </c>
      <c r="N152" s="4" t="s">
        <v>2</v>
      </c>
      <c r="O152" s="4">
        <v>0</v>
      </c>
      <c r="P152" s="4"/>
      <c r="Q152" s="4"/>
      <c r="R152" s="4"/>
      <c r="S152" s="4"/>
      <c r="T152" s="4"/>
      <c r="U152" s="4"/>
      <c r="V152" s="4"/>
      <c r="W152" s="4"/>
    </row>
    <row r="153" spans="1:23" x14ac:dyDescent="0.2">
      <c r="A153" s="4">
        <v>50</v>
      </c>
      <c r="B153" s="4">
        <v>0</v>
      </c>
      <c r="C153" s="4">
        <v>0</v>
      </c>
      <c r="D153" s="4">
        <v>2</v>
      </c>
      <c r="E153" s="4">
        <v>0</v>
      </c>
      <c r="F153" s="4">
        <v>0</v>
      </c>
      <c r="G153" s="4" t="s">
        <v>236</v>
      </c>
      <c r="H153" s="4" t="s">
        <v>144</v>
      </c>
      <c r="I153" s="4"/>
      <c r="J153" s="4"/>
      <c r="K153" s="4">
        <v>212</v>
      </c>
      <c r="L153" s="4">
        <v>117</v>
      </c>
      <c r="M153" s="4">
        <v>1</v>
      </c>
      <c r="N153" s="4" t="s">
        <v>2</v>
      </c>
      <c r="O153" s="4">
        <v>0</v>
      </c>
      <c r="P153" s="4"/>
      <c r="Q153" s="4"/>
      <c r="R153" s="4"/>
      <c r="S153" s="4"/>
      <c r="T153" s="4"/>
      <c r="U153" s="4"/>
      <c r="V153" s="4"/>
      <c r="W153" s="4"/>
    </row>
    <row r="154" spans="1:23" x14ac:dyDescent="0.2">
      <c r="A154" s="4">
        <v>50</v>
      </c>
      <c r="B154" s="4">
        <v>0</v>
      </c>
      <c r="C154" s="4">
        <v>0</v>
      </c>
      <c r="D154" s="4">
        <v>2</v>
      </c>
      <c r="E154" s="4">
        <v>0</v>
      </c>
      <c r="F154" s="4">
        <v>0</v>
      </c>
      <c r="G154" s="4" t="s">
        <v>237</v>
      </c>
      <c r="H154" s="4" t="s">
        <v>146</v>
      </c>
      <c r="I154" s="4"/>
      <c r="J154" s="4"/>
      <c r="K154" s="4">
        <v>212</v>
      </c>
      <c r="L154" s="4">
        <v>118</v>
      </c>
      <c r="M154" s="4">
        <v>1</v>
      </c>
      <c r="N154" s="4" t="s">
        <v>2</v>
      </c>
      <c r="O154" s="4">
        <v>0</v>
      </c>
      <c r="P154" s="4"/>
      <c r="Q154" s="4"/>
      <c r="R154" s="4"/>
      <c r="S154" s="4"/>
      <c r="T154" s="4"/>
      <c r="U154" s="4"/>
      <c r="V154" s="4"/>
      <c r="W154" s="4"/>
    </row>
    <row r="155" spans="1:23" x14ac:dyDescent="0.2">
      <c r="A155" s="4">
        <v>50</v>
      </c>
      <c r="B155" s="4">
        <v>0</v>
      </c>
      <c r="C155" s="4">
        <v>0</v>
      </c>
      <c r="D155" s="4">
        <v>2</v>
      </c>
      <c r="E155" s="4">
        <v>0</v>
      </c>
      <c r="F155" s="4">
        <f>ROUND(F144+F153+F154,O155)</f>
        <v>0</v>
      </c>
      <c r="G155" s="4" t="s">
        <v>238</v>
      </c>
      <c r="H155" s="4" t="s">
        <v>239</v>
      </c>
      <c r="I155" s="4"/>
      <c r="J155" s="4"/>
      <c r="K155" s="4">
        <v>212</v>
      </c>
      <c r="L155" s="4">
        <v>119</v>
      </c>
      <c r="M155" s="4">
        <v>1</v>
      </c>
      <c r="N155" s="4" t="s">
        <v>240</v>
      </c>
      <c r="O155" s="4">
        <v>0</v>
      </c>
      <c r="P155" s="4"/>
      <c r="Q155" s="4"/>
      <c r="R155" s="4"/>
      <c r="S155" s="4"/>
      <c r="T155" s="4"/>
      <c r="U155" s="4"/>
      <c r="V155" s="4"/>
      <c r="W155" s="4"/>
    </row>
    <row r="156" spans="1:23" x14ac:dyDescent="0.2">
      <c r="A156" s="4">
        <v>50</v>
      </c>
      <c r="B156" s="4">
        <v>0</v>
      </c>
      <c r="C156" s="4">
        <v>0</v>
      </c>
      <c r="D156" s="4">
        <v>2</v>
      </c>
      <c r="E156" s="4">
        <v>0</v>
      </c>
      <c r="F156" s="4">
        <f>ROUND(F157+F160+F161+F158,O156)</f>
        <v>0</v>
      </c>
      <c r="G156" s="4" t="s">
        <v>241</v>
      </c>
      <c r="H156" s="4" t="s">
        <v>242</v>
      </c>
      <c r="I156" s="4"/>
      <c r="J156" s="4"/>
      <c r="K156" s="4">
        <v>212</v>
      </c>
      <c r="L156" s="4">
        <v>120</v>
      </c>
      <c r="M156" s="4">
        <v>1</v>
      </c>
      <c r="N156" s="4" t="s">
        <v>2</v>
      </c>
      <c r="O156" s="4">
        <v>0</v>
      </c>
      <c r="P156" s="4"/>
      <c r="Q156" s="4"/>
      <c r="R156" s="4"/>
      <c r="S156" s="4"/>
      <c r="T156" s="4"/>
      <c r="U156" s="4"/>
      <c r="V156" s="4"/>
      <c r="W156" s="4"/>
    </row>
    <row r="157" spans="1:23" x14ac:dyDescent="0.2">
      <c r="A157" s="4">
        <v>50</v>
      </c>
      <c r="B157" s="4">
        <v>0</v>
      </c>
      <c r="C157" s="4">
        <v>0</v>
      </c>
      <c r="D157" s="4">
        <v>2</v>
      </c>
      <c r="E157" s="4">
        <v>0</v>
      </c>
      <c r="F157" s="4">
        <v>0</v>
      </c>
      <c r="G157" s="4" t="s">
        <v>243</v>
      </c>
      <c r="H157" s="4" t="s">
        <v>131</v>
      </c>
      <c r="I157" s="4"/>
      <c r="J157" s="4"/>
      <c r="K157" s="4">
        <v>212</v>
      </c>
      <c r="L157" s="4">
        <v>121</v>
      </c>
      <c r="M157" s="4">
        <v>3</v>
      </c>
      <c r="N157" s="4" t="s">
        <v>2</v>
      </c>
      <c r="O157" s="4">
        <v>0</v>
      </c>
      <c r="P157" s="4"/>
      <c r="Q157" s="4"/>
      <c r="R157" s="4"/>
      <c r="S157" s="4"/>
      <c r="T157" s="4"/>
      <c r="U157" s="4"/>
      <c r="V157" s="4"/>
      <c r="W157" s="4"/>
    </row>
    <row r="158" spans="1:23" x14ac:dyDescent="0.2">
      <c r="A158" s="4">
        <v>50</v>
      </c>
      <c r="B158" s="4">
        <v>0</v>
      </c>
      <c r="C158" s="4">
        <v>0</v>
      </c>
      <c r="D158" s="4">
        <v>2</v>
      </c>
      <c r="E158" s="4">
        <v>0</v>
      </c>
      <c r="F158" s="4">
        <v>0</v>
      </c>
      <c r="G158" s="4" t="s">
        <v>244</v>
      </c>
      <c r="H158" s="4" t="s">
        <v>133</v>
      </c>
      <c r="I158" s="4"/>
      <c r="J158" s="4"/>
      <c r="K158" s="4">
        <v>212</v>
      </c>
      <c r="L158" s="4">
        <v>122</v>
      </c>
      <c r="M158" s="4">
        <v>1</v>
      </c>
      <c r="N158" s="4" t="s">
        <v>2</v>
      </c>
      <c r="O158" s="4">
        <v>0</v>
      </c>
      <c r="P158" s="4"/>
      <c r="Q158" s="4"/>
      <c r="R158" s="4"/>
      <c r="S158" s="4"/>
      <c r="T158" s="4"/>
      <c r="U158" s="4"/>
      <c r="V158" s="4"/>
      <c r="W158" s="4"/>
    </row>
    <row r="159" spans="1:23" x14ac:dyDescent="0.2">
      <c r="A159" s="4">
        <v>50</v>
      </c>
      <c r="B159" s="4">
        <v>0</v>
      </c>
      <c r="C159" s="4">
        <v>0</v>
      </c>
      <c r="D159" s="4">
        <v>2</v>
      </c>
      <c r="E159" s="4">
        <v>0</v>
      </c>
      <c r="F159" s="4">
        <v>0</v>
      </c>
      <c r="G159" s="4" t="s">
        <v>245</v>
      </c>
      <c r="H159" s="4" t="s">
        <v>92</v>
      </c>
      <c r="I159" s="4"/>
      <c r="J159" s="4"/>
      <c r="K159" s="4">
        <v>212</v>
      </c>
      <c r="L159" s="4">
        <v>123</v>
      </c>
      <c r="M159" s="4">
        <v>1</v>
      </c>
      <c r="N159" s="4" t="s">
        <v>2</v>
      </c>
      <c r="O159" s="4">
        <v>0</v>
      </c>
      <c r="P159" s="4"/>
      <c r="Q159" s="4"/>
      <c r="R159" s="4"/>
      <c r="S159" s="4"/>
      <c r="T159" s="4"/>
      <c r="U159" s="4"/>
      <c r="V159" s="4"/>
      <c r="W159" s="4"/>
    </row>
    <row r="160" spans="1:23" x14ac:dyDescent="0.2">
      <c r="A160" s="4">
        <v>50</v>
      </c>
      <c r="B160" s="4">
        <v>0</v>
      </c>
      <c r="C160" s="4">
        <v>0</v>
      </c>
      <c r="D160" s="4">
        <v>2</v>
      </c>
      <c r="E160" s="4">
        <v>0</v>
      </c>
      <c r="F160" s="4">
        <v>0</v>
      </c>
      <c r="G160" s="4" t="s">
        <v>246</v>
      </c>
      <c r="H160" s="4" t="s">
        <v>136</v>
      </c>
      <c r="I160" s="4"/>
      <c r="J160" s="4"/>
      <c r="K160" s="4">
        <v>212</v>
      </c>
      <c r="L160" s="4">
        <v>124</v>
      </c>
      <c r="M160" s="4">
        <v>3</v>
      </c>
      <c r="N160" s="4" t="s">
        <v>2</v>
      </c>
      <c r="O160" s="4">
        <v>0</v>
      </c>
      <c r="P160" s="4"/>
      <c r="Q160" s="4"/>
      <c r="R160" s="4"/>
      <c r="S160" s="4"/>
      <c r="T160" s="4"/>
      <c r="U160" s="4"/>
      <c r="V160" s="4"/>
      <c r="W160" s="4"/>
    </row>
    <row r="161" spans="1:23" x14ac:dyDescent="0.2">
      <c r="A161" s="4">
        <v>50</v>
      </c>
      <c r="B161" s="4">
        <v>0</v>
      </c>
      <c r="C161" s="4">
        <v>0</v>
      </c>
      <c r="D161" s="4">
        <v>2</v>
      </c>
      <c r="E161" s="4">
        <v>0</v>
      </c>
      <c r="F161" s="4">
        <v>0</v>
      </c>
      <c r="G161" s="4" t="s">
        <v>247</v>
      </c>
      <c r="H161" s="4" t="s">
        <v>138</v>
      </c>
      <c r="I161" s="4"/>
      <c r="J161" s="4"/>
      <c r="K161" s="4">
        <v>212</v>
      </c>
      <c r="L161" s="4">
        <v>125</v>
      </c>
      <c r="M161" s="4">
        <v>3</v>
      </c>
      <c r="N161" s="4" t="s">
        <v>2</v>
      </c>
      <c r="O161" s="4">
        <v>0</v>
      </c>
      <c r="P161" s="4"/>
      <c r="Q161" s="4"/>
      <c r="R161" s="4"/>
      <c r="S161" s="4"/>
      <c r="T161" s="4"/>
      <c r="U161" s="4"/>
      <c r="V161" s="4"/>
      <c r="W161" s="4"/>
    </row>
    <row r="162" spans="1:23" x14ac:dyDescent="0.2">
      <c r="A162" s="4">
        <v>50</v>
      </c>
      <c r="B162" s="4">
        <v>0</v>
      </c>
      <c r="C162" s="4">
        <v>0</v>
      </c>
      <c r="D162" s="4">
        <v>2</v>
      </c>
      <c r="E162" s="4">
        <v>0</v>
      </c>
      <c r="F162" s="4">
        <v>0</v>
      </c>
      <c r="G162" s="4" t="s">
        <v>248</v>
      </c>
      <c r="H162" s="4" t="s">
        <v>140</v>
      </c>
      <c r="I162" s="4"/>
      <c r="J162" s="4"/>
      <c r="K162" s="4">
        <v>212</v>
      </c>
      <c r="L162" s="4">
        <v>126</v>
      </c>
      <c r="M162" s="4">
        <v>3</v>
      </c>
      <c r="N162" s="4" t="s">
        <v>2</v>
      </c>
      <c r="O162" s="4">
        <v>0</v>
      </c>
      <c r="P162" s="4"/>
      <c r="Q162" s="4"/>
      <c r="R162" s="4"/>
      <c r="S162" s="4"/>
      <c r="T162" s="4"/>
      <c r="U162" s="4"/>
      <c r="V162" s="4"/>
      <c r="W162" s="4"/>
    </row>
    <row r="163" spans="1:23" x14ac:dyDescent="0.2">
      <c r="A163" s="4">
        <v>50</v>
      </c>
      <c r="B163" s="4">
        <v>0</v>
      </c>
      <c r="C163" s="4">
        <v>0</v>
      </c>
      <c r="D163" s="4">
        <v>2</v>
      </c>
      <c r="E163" s="4">
        <v>0</v>
      </c>
      <c r="F163" s="4">
        <v>0</v>
      </c>
      <c r="G163" s="4" t="s">
        <v>249</v>
      </c>
      <c r="H163" s="4" t="s">
        <v>94</v>
      </c>
      <c r="I163" s="4"/>
      <c r="J163" s="4"/>
      <c r="K163" s="4">
        <v>212</v>
      </c>
      <c r="L163" s="4">
        <v>127</v>
      </c>
      <c r="M163" s="4">
        <v>3</v>
      </c>
      <c r="N163" s="4" t="s">
        <v>2</v>
      </c>
      <c r="O163" s="4">
        <v>0</v>
      </c>
      <c r="P163" s="4"/>
      <c r="Q163" s="4"/>
      <c r="R163" s="4"/>
      <c r="S163" s="4"/>
      <c r="T163" s="4"/>
      <c r="U163" s="4"/>
      <c r="V163" s="4"/>
      <c r="W163" s="4"/>
    </row>
    <row r="164" spans="1:23" x14ac:dyDescent="0.2">
      <c r="A164" s="4">
        <v>50</v>
      </c>
      <c r="B164" s="4">
        <v>0</v>
      </c>
      <c r="C164" s="4">
        <v>0</v>
      </c>
      <c r="D164" s="4">
        <v>2</v>
      </c>
      <c r="E164" s="4">
        <v>0</v>
      </c>
      <c r="F164" s="4">
        <v>0</v>
      </c>
      <c r="G164" s="4" t="s">
        <v>250</v>
      </c>
      <c r="H164" s="4" t="s">
        <v>96</v>
      </c>
      <c r="I164" s="4"/>
      <c r="J164" s="4"/>
      <c r="K164" s="4">
        <v>212</v>
      </c>
      <c r="L164" s="4">
        <v>128</v>
      </c>
      <c r="M164" s="4">
        <v>3</v>
      </c>
      <c r="N164" s="4" t="s">
        <v>2</v>
      </c>
      <c r="O164" s="4">
        <v>0</v>
      </c>
      <c r="P164" s="4"/>
      <c r="Q164" s="4"/>
      <c r="R164" s="4"/>
      <c r="S164" s="4"/>
      <c r="T164" s="4"/>
      <c r="U164" s="4"/>
      <c r="V164" s="4"/>
      <c r="W164" s="4"/>
    </row>
    <row r="165" spans="1:23" x14ac:dyDescent="0.2">
      <c r="A165" s="4">
        <v>50</v>
      </c>
      <c r="B165" s="4">
        <v>0</v>
      </c>
      <c r="C165" s="4">
        <v>0</v>
      </c>
      <c r="D165" s="4">
        <v>2</v>
      </c>
      <c r="E165" s="4">
        <v>0</v>
      </c>
      <c r="F165" s="4">
        <v>0</v>
      </c>
      <c r="G165" s="4" t="s">
        <v>251</v>
      </c>
      <c r="H165" s="4" t="s">
        <v>144</v>
      </c>
      <c r="I165" s="4"/>
      <c r="J165" s="4"/>
      <c r="K165" s="4">
        <v>212</v>
      </c>
      <c r="L165" s="4">
        <v>129</v>
      </c>
      <c r="M165" s="4">
        <v>1</v>
      </c>
      <c r="N165" s="4" t="s">
        <v>2</v>
      </c>
      <c r="O165" s="4">
        <v>0</v>
      </c>
      <c r="P165" s="4"/>
      <c r="Q165" s="4"/>
      <c r="R165" s="4"/>
      <c r="S165" s="4"/>
      <c r="T165" s="4"/>
      <c r="U165" s="4"/>
      <c r="V165" s="4"/>
      <c r="W165" s="4"/>
    </row>
    <row r="166" spans="1:23" x14ac:dyDescent="0.2">
      <c r="A166" s="4">
        <v>50</v>
      </c>
      <c r="B166" s="4">
        <v>0</v>
      </c>
      <c r="C166" s="4">
        <v>0</v>
      </c>
      <c r="D166" s="4">
        <v>2</v>
      </c>
      <c r="E166" s="4">
        <v>0</v>
      </c>
      <c r="F166" s="4">
        <v>0</v>
      </c>
      <c r="G166" s="4" t="s">
        <v>252</v>
      </c>
      <c r="H166" s="4" t="s">
        <v>146</v>
      </c>
      <c r="I166" s="4"/>
      <c r="J166" s="4"/>
      <c r="K166" s="4">
        <v>212</v>
      </c>
      <c r="L166" s="4">
        <v>130</v>
      </c>
      <c r="M166" s="4">
        <v>1</v>
      </c>
      <c r="N166" s="4" t="s">
        <v>2</v>
      </c>
      <c r="O166" s="4">
        <v>0</v>
      </c>
      <c r="P166" s="4"/>
      <c r="Q166" s="4"/>
      <c r="R166" s="4"/>
      <c r="S166" s="4"/>
      <c r="T166" s="4"/>
      <c r="U166" s="4"/>
      <c r="V166" s="4"/>
      <c r="W166" s="4"/>
    </row>
    <row r="167" spans="1:23" x14ac:dyDescent="0.2">
      <c r="A167" s="4">
        <v>50</v>
      </c>
      <c r="B167" s="4">
        <v>0</v>
      </c>
      <c r="C167" s="4">
        <v>0</v>
      </c>
      <c r="D167" s="4">
        <v>2</v>
      </c>
      <c r="E167" s="4">
        <v>0</v>
      </c>
      <c r="F167" s="4">
        <f>ROUND(F156+F165+F166,O167)</f>
        <v>0</v>
      </c>
      <c r="G167" s="4" t="s">
        <v>253</v>
      </c>
      <c r="H167" s="4" t="s">
        <v>254</v>
      </c>
      <c r="I167" s="4"/>
      <c r="J167" s="4"/>
      <c r="K167" s="4">
        <v>212</v>
      </c>
      <c r="L167" s="4">
        <v>131</v>
      </c>
      <c r="M167" s="4">
        <v>1</v>
      </c>
      <c r="N167" s="4" t="s">
        <v>255</v>
      </c>
      <c r="O167" s="4">
        <v>0</v>
      </c>
      <c r="P167" s="4"/>
      <c r="Q167" s="4"/>
      <c r="R167" s="4"/>
      <c r="S167" s="4"/>
      <c r="T167" s="4"/>
      <c r="U167" s="4"/>
      <c r="V167" s="4"/>
      <c r="W167" s="4"/>
    </row>
    <row r="168" spans="1:23" x14ac:dyDescent="0.2">
      <c r="A168" s="4">
        <v>50</v>
      </c>
      <c r="B168" s="4">
        <v>0</v>
      </c>
      <c r="C168" s="4">
        <v>0</v>
      </c>
      <c r="D168" s="4">
        <v>2</v>
      </c>
      <c r="E168" s="4">
        <v>0</v>
      </c>
      <c r="F168" s="4">
        <f>ROUND(F169+F172+F173+F170,O168)</f>
        <v>0</v>
      </c>
      <c r="G168" s="4" t="s">
        <v>256</v>
      </c>
      <c r="H168" s="4" t="s">
        <v>257</v>
      </c>
      <c r="I168" s="4"/>
      <c r="J168" s="4"/>
      <c r="K168" s="4">
        <v>212</v>
      </c>
      <c r="L168" s="4">
        <v>132</v>
      </c>
      <c r="M168" s="4">
        <v>1</v>
      </c>
      <c r="N168" s="4" t="s">
        <v>2</v>
      </c>
      <c r="O168" s="4">
        <v>0</v>
      </c>
      <c r="P168" s="4"/>
      <c r="Q168" s="4"/>
      <c r="R168" s="4"/>
      <c r="S168" s="4"/>
      <c r="T168" s="4"/>
      <c r="U168" s="4"/>
      <c r="V168" s="4"/>
      <c r="W168" s="4"/>
    </row>
    <row r="169" spans="1:23" x14ac:dyDescent="0.2">
      <c r="A169" s="4">
        <v>50</v>
      </c>
      <c r="B169" s="4">
        <v>0</v>
      </c>
      <c r="C169" s="4">
        <v>0</v>
      </c>
      <c r="D169" s="4">
        <v>2</v>
      </c>
      <c r="E169" s="4">
        <v>0</v>
      </c>
      <c r="F169" s="4">
        <v>0</v>
      </c>
      <c r="G169" s="4" t="s">
        <v>258</v>
      </c>
      <c r="H169" s="4" t="s">
        <v>131</v>
      </c>
      <c r="I169" s="4"/>
      <c r="J169" s="4"/>
      <c r="K169" s="4">
        <v>212</v>
      </c>
      <c r="L169" s="4">
        <v>133</v>
      </c>
      <c r="M169" s="4">
        <v>3</v>
      </c>
      <c r="N169" s="4" t="s">
        <v>2</v>
      </c>
      <c r="O169" s="4">
        <v>0</v>
      </c>
      <c r="P169" s="4"/>
      <c r="Q169" s="4"/>
      <c r="R169" s="4"/>
      <c r="S169" s="4"/>
      <c r="T169" s="4"/>
      <c r="U169" s="4"/>
      <c r="V169" s="4"/>
      <c r="W169" s="4"/>
    </row>
    <row r="170" spans="1:23" x14ac:dyDescent="0.2">
      <c r="A170" s="4">
        <v>50</v>
      </c>
      <c r="B170" s="4">
        <v>0</v>
      </c>
      <c r="C170" s="4">
        <v>0</v>
      </c>
      <c r="D170" s="4">
        <v>2</v>
      </c>
      <c r="E170" s="4">
        <v>0</v>
      </c>
      <c r="F170" s="4">
        <f>0</f>
        <v>0</v>
      </c>
      <c r="G170" s="4" t="s">
        <v>259</v>
      </c>
      <c r="H170" s="4" t="s">
        <v>133</v>
      </c>
      <c r="I170" s="4"/>
      <c r="J170" s="4"/>
      <c r="K170" s="4">
        <v>212</v>
      </c>
      <c r="L170" s="4">
        <v>134</v>
      </c>
      <c r="M170" s="4">
        <v>1</v>
      </c>
      <c r="N170" s="4" t="s">
        <v>2</v>
      </c>
      <c r="O170" s="4">
        <v>-1</v>
      </c>
      <c r="P170" s="4"/>
      <c r="Q170" s="4"/>
      <c r="R170" s="4"/>
      <c r="S170" s="4"/>
      <c r="T170" s="4"/>
      <c r="U170" s="4"/>
      <c r="V170" s="4"/>
      <c r="W170" s="4"/>
    </row>
    <row r="171" spans="1:23" x14ac:dyDescent="0.2">
      <c r="A171" s="4">
        <v>50</v>
      </c>
      <c r="B171" s="4">
        <v>0</v>
      </c>
      <c r="C171" s="4">
        <v>0</v>
      </c>
      <c r="D171" s="4">
        <v>2</v>
      </c>
      <c r="E171" s="4">
        <v>0</v>
      </c>
      <c r="F171" s="4">
        <v>0</v>
      </c>
      <c r="G171" s="4" t="s">
        <v>260</v>
      </c>
      <c r="H171" s="4" t="s">
        <v>185</v>
      </c>
      <c r="I171" s="4"/>
      <c r="J171" s="4"/>
      <c r="K171" s="4">
        <v>212</v>
      </c>
      <c r="L171" s="4">
        <v>135</v>
      </c>
      <c r="M171" s="4">
        <v>1</v>
      </c>
      <c r="N171" s="4" t="s">
        <v>2</v>
      </c>
      <c r="O171" s="4">
        <v>0</v>
      </c>
      <c r="P171" s="4"/>
      <c r="Q171" s="4"/>
      <c r="R171" s="4"/>
      <c r="S171" s="4"/>
      <c r="T171" s="4"/>
      <c r="U171" s="4"/>
      <c r="V171" s="4"/>
      <c r="W171" s="4"/>
    </row>
    <row r="172" spans="1:23" x14ac:dyDescent="0.2">
      <c r="A172" s="4">
        <v>50</v>
      </c>
      <c r="B172" s="4">
        <v>0</v>
      </c>
      <c r="C172" s="4">
        <v>0</v>
      </c>
      <c r="D172" s="4">
        <v>2</v>
      </c>
      <c r="E172" s="4">
        <v>0</v>
      </c>
      <c r="F172" s="4">
        <v>0</v>
      </c>
      <c r="G172" s="4" t="s">
        <v>261</v>
      </c>
      <c r="H172" s="4" t="s">
        <v>136</v>
      </c>
      <c r="I172" s="4"/>
      <c r="J172" s="4"/>
      <c r="K172" s="4">
        <v>212</v>
      </c>
      <c r="L172" s="4">
        <v>136</v>
      </c>
      <c r="M172" s="4">
        <v>3</v>
      </c>
      <c r="N172" s="4" t="s">
        <v>2</v>
      </c>
      <c r="O172" s="4">
        <v>0</v>
      </c>
      <c r="P172" s="4"/>
      <c r="Q172" s="4"/>
      <c r="R172" s="4"/>
      <c r="S172" s="4"/>
      <c r="T172" s="4"/>
      <c r="U172" s="4"/>
      <c r="V172" s="4"/>
      <c r="W172" s="4"/>
    </row>
    <row r="173" spans="1:23" x14ac:dyDescent="0.2">
      <c r="A173" s="4">
        <v>50</v>
      </c>
      <c r="B173" s="4">
        <v>0</v>
      </c>
      <c r="C173" s="4">
        <v>0</v>
      </c>
      <c r="D173" s="4">
        <v>2</v>
      </c>
      <c r="E173" s="4">
        <v>0</v>
      </c>
      <c r="F173" s="4">
        <v>0</v>
      </c>
      <c r="G173" s="4" t="s">
        <v>262</v>
      </c>
      <c r="H173" s="4" t="s">
        <v>138</v>
      </c>
      <c r="I173" s="4"/>
      <c r="J173" s="4"/>
      <c r="K173" s="4">
        <v>212</v>
      </c>
      <c r="L173" s="4">
        <v>137</v>
      </c>
      <c r="M173" s="4">
        <v>3</v>
      </c>
      <c r="N173" s="4" t="s">
        <v>2</v>
      </c>
      <c r="O173" s="4">
        <v>0</v>
      </c>
      <c r="P173" s="4"/>
      <c r="Q173" s="4"/>
      <c r="R173" s="4"/>
      <c r="S173" s="4"/>
      <c r="T173" s="4"/>
      <c r="U173" s="4"/>
      <c r="V173" s="4"/>
      <c r="W173" s="4"/>
    </row>
    <row r="174" spans="1:23" x14ac:dyDescent="0.2">
      <c r="A174" s="4">
        <v>50</v>
      </c>
      <c r="B174" s="4">
        <v>0</v>
      </c>
      <c r="C174" s="4">
        <v>0</v>
      </c>
      <c r="D174" s="4">
        <v>2</v>
      </c>
      <c r="E174" s="4">
        <v>0</v>
      </c>
      <c r="F174" s="4">
        <v>0</v>
      </c>
      <c r="G174" s="4" t="s">
        <v>263</v>
      </c>
      <c r="H174" s="4" t="s">
        <v>140</v>
      </c>
      <c r="I174" s="4"/>
      <c r="J174" s="4"/>
      <c r="K174" s="4">
        <v>212</v>
      </c>
      <c r="L174" s="4">
        <v>138</v>
      </c>
      <c r="M174" s="4">
        <v>3</v>
      </c>
      <c r="N174" s="4" t="s">
        <v>2</v>
      </c>
      <c r="O174" s="4">
        <v>0</v>
      </c>
      <c r="P174" s="4"/>
      <c r="Q174" s="4"/>
      <c r="R174" s="4"/>
      <c r="S174" s="4"/>
      <c r="T174" s="4"/>
      <c r="U174" s="4"/>
      <c r="V174" s="4"/>
      <c r="W174" s="4"/>
    </row>
    <row r="175" spans="1:23" x14ac:dyDescent="0.2">
      <c r="A175" s="4">
        <v>50</v>
      </c>
      <c r="B175" s="4">
        <v>0</v>
      </c>
      <c r="C175" s="4">
        <v>0</v>
      </c>
      <c r="D175" s="4">
        <v>2</v>
      </c>
      <c r="E175" s="4">
        <v>0</v>
      </c>
      <c r="F175" s="4">
        <v>0</v>
      </c>
      <c r="G175" s="4" t="s">
        <v>264</v>
      </c>
      <c r="H175" s="4" t="s">
        <v>94</v>
      </c>
      <c r="I175" s="4"/>
      <c r="J175" s="4"/>
      <c r="K175" s="4">
        <v>212</v>
      </c>
      <c r="L175" s="4">
        <v>139</v>
      </c>
      <c r="M175" s="4">
        <v>3</v>
      </c>
      <c r="N175" s="4" t="s">
        <v>2</v>
      </c>
      <c r="O175" s="4">
        <v>0</v>
      </c>
      <c r="P175" s="4"/>
      <c r="Q175" s="4"/>
      <c r="R175" s="4"/>
      <c r="S175" s="4"/>
      <c r="T175" s="4"/>
      <c r="U175" s="4"/>
      <c r="V175" s="4"/>
      <c r="W175" s="4"/>
    </row>
    <row r="176" spans="1:23" x14ac:dyDescent="0.2">
      <c r="A176" s="4">
        <v>50</v>
      </c>
      <c r="B176" s="4">
        <v>0</v>
      </c>
      <c r="C176" s="4">
        <v>0</v>
      </c>
      <c r="D176" s="4">
        <v>2</v>
      </c>
      <c r="E176" s="4">
        <v>0</v>
      </c>
      <c r="F176" s="4">
        <v>0</v>
      </c>
      <c r="G176" s="4" t="s">
        <v>265</v>
      </c>
      <c r="H176" s="4" t="s">
        <v>96</v>
      </c>
      <c r="I176" s="4"/>
      <c r="J176" s="4"/>
      <c r="K176" s="4">
        <v>212</v>
      </c>
      <c r="L176" s="4">
        <v>140</v>
      </c>
      <c r="M176" s="4">
        <v>3</v>
      </c>
      <c r="N176" s="4" t="s">
        <v>2</v>
      </c>
      <c r="O176" s="4">
        <v>0</v>
      </c>
      <c r="P176" s="4"/>
      <c r="Q176" s="4"/>
      <c r="R176" s="4"/>
      <c r="S176" s="4"/>
      <c r="T176" s="4"/>
      <c r="U176" s="4"/>
      <c r="V176" s="4"/>
      <c r="W176" s="4"/>
    </row>
    <row r="177" spans="1:23" x14ac:dyDescent="0.2">
      <c r="A177" s="4">
        <v>50</v>
      </c>
      <c r="B177" s="4">
        <v>0</v>
      </c>
      <c r="C177" s="4">
        <v>0</v>
      </c>
      <c r="D177" s="4">
        <v>2</v>
      </c>
      <c r="E177" s="4">
        <v>0</v>
      </c>
      <c r="F177" s="4">
        <v>0</v>
      </c>
      <c r="G177" s="4" t="s">
        <v>266</v>
      </c>
      <c r="H177" s="4" t="s">
        <v>144</v>
      </c>
      <c r="I177" s="4"/>
      <c r="J177" s="4"/>
      <c r="K177" s="4">
        <v>212</v>
      </c>
      <c r="L177" s="4">
        <v>141</v>
      </c>
      <c r="M177" s="4">
        <v>1</v>
      </c>
      <c r="N177" s="4" t="s">
        <v>2</v>
      </c>
      <c r="O177" s="4">
        <v>0</v>
      </c>
      <c r="P177" s="4"/>
      <c r="Q177" s="4"/>
      <c r="R177" s="4"/>
      <c r="S177" s="4"/>
      <c r="T177" s="4"/>
      <c r="U177" s="4"/>
      <c r="V177" s="4"/>
      <c r="W177" s="4"/>
    </row>
    <row r="178" spans="1:23" x14ac:dyDescent="0.2">
      <c r="A178" s="4">
        <v>50</v>
      </c>
      <c r="B178" s="4">
        <v>0</v>
      </c>
      <c r="C178" s="4">
        <v>0</v>
      </c>
      <c r="D178" s="4">
        <v>2</v>
      </c>
      <c r="E178" s="4">
        <v>0</v>
      </c>
      <c r="F178" s="4">
        <v>0</v>
      </c>
      <c r="G178" s="4" t="s">
        <v>267</v>
      </c>
      <c r="H178" s="4" t="s">
        <v>146</v>
      </c>
      <c r="I178" s="4"/>
      <c r="J178" s="4"/>
      <c r="K178" s="4">
        <v>212</v>
      </c>
      <c r="L178" s="4">
        <v>142</v>
      </c>
      <c r="M178" s="4">
        <v>1</v>
      </c>
      <c r="N178" s="4" t="s">
        <v>2</v>
      </c>
      <c r="O178" s="4">
        <v>0</v>
      </c>
      <c r="P178" s="4"/>
      <c r="Q178" s="4"/>
      <c r="R178" s="4"/>
      <c r="S178" s="4"/>
      <c r="T178" s="4"/>
      <c r="U178" s="4"/>
      <c r="V178" s="4"/>
      <c r="W178" s="4"/>
    </row>
    <row r="179" spans="1:23" x14ac:dyDescent="0.2">
      <c r="A179" s="4">
        <v>50</v>
      </c>
      <c r="B179" s="4">
        <v>0</v>
      </c>
      <c r="C179" s="4">
        <v>0</v>
      </c>
      <c r="D179" s="4">
        <v>2</v>
      </c>
      <c r="E179" s="4">
        <v>0</v>
      </c>
      <c r="F179" s="4">
        <f>ROUND(F168+F177+F178,O179)</f>
        <v>0</v>
      </c>
      <c r="G179" s="4" t="s">
        <v>268</v>
      </c>
      <c r="H179" s="4" t="s">
        <v>269</v>
      </c>
      <c r="I179" s="4"/>
      <c r="J179" s="4"/>
      <c r="K179" s="4">
        <v>212</v>
      </c>
      <c r="L179" s="4">
        <v>143</v>
      </c>
      <c r="M179" s="4">
        <v>1</v>
      </c>
      <c r="N179" s="4" t="s">
        <v>270</v>
      </c>
      <c r="O179" s="4">
        <v>0</v>
      </c>
      <c r="P179" s="4"/>
      <c r="Q179" s="4"/>
      <c r="R179" s="4"/>
      <c r="S179" s="4"/>
      <c r="T179" s="4"/>
      <c r="U179" s="4"/>
      <c r="V179" s="4"/>
      <c r="W179" s="4"/>
    </row>
    <row r="180" spans="1:23" x14ac:dyDescent="0.2">
      <c r="A180" s="4">
        <v>50</v>
      </c>
      <c r="B180" s="4">
        <v>0</v>
      </c>
      <c r="C180" s="4">
        <v>0</v>
      </c>
      <c r="D180" s="4">
        <v>2</v>
      </c>
      <c r="E180" s="4">
        <v>0</v>
      </c>
      <c r="F180" s="4">
        <f>ROUND(F181+F184+F185+F182,O180)</f>
        <v>0</v>
      </c>
      <c r="G180" s="4" t="s">
        <v>271</v>
      </c>
      <c r="H180" s="4" t="s">
        <v>272</v>
      </c>
      <c r="I180" s="4"/>
      <c r="J180" s="4"/>
      <c r="K180" s="4">
        <v>212</v>
      </c>
      <c r="L180" s="4">
        <v>144</v>
      </c>
      <c r="M180" s="4">
        <v>1</v>
      </c>
      <c r="N180" s="4" t="s">
        <v>2</v>
      </c>
      <c r="O180" s="4">
        <v>0</v>
      </c>
      <c r="P180" s="4"/>
      <c r="Q180" s="4"/>
      <c r="R180" s="4"/>
      <c r="S180" s="4"/>
      <c r="T180" s="4"/>
      <c r="U180" s="4"/>
      <c r="V180" s="4"/>
      <c r="W180" s="4"/>
    </row>
    <row r="181" spans="1:23" x14ac:dyDescent="0.2">
      <c r="A181" s="4">
        <v>50</v>
      </c>
      <c r="B181" s="4">
        <v>0</v>
      </c>
      <c r="C181" s="4">
        <v>0</v>
      </c>
      <c r="D181" s="4">
        <v>2</v>
      </c>
      <c r="E181" s="4">
        <v>0</v>
      </c>
      <c r="F181" s="4">
        <v>0</v>
      </c>
      <c r="G181" s="4" t="s">
        <v>273</v>
      </c>
      <c r="H181" s="4" t="s">
        <v>131</v>
      </c>
      <c r="I181" s="4"/>
      <c r="J181" s="4"/>
      <c r="K181" s="4">
        <v>212</v>
      </c>
      <c r="L181" s="4">
        <v>145</v>
      </c>
      <c r="M181" s="4">
        <v>3</v>
      </c>
      <c r="N181" s="4" t="s">
        <v>2</v>
      </c>
      <c r="O181" s="4">
        <v>0</v>
      </c>
      <c r="P181" s="4"/>
      <c r="Q181" s="4"/>
      <c r="R181" s="4"/>
      <c r="S181" s="4"/>
      <c r="T181" s="4"/>
      <c r="U181" s="4"/>
      <c r="V181" s="4"/>
      <c r="W181" s="4"/>
    </row>
    <row r="182" spans="1:23" x14ac:dyDescent="0.2">
      <c r="A182" s="4">
        <v>50</v>
      </c>
      <c r="B182" s="4">
        <v>0</v>
      </c>
      <c r="C182" s="4">
        <v>0</v>
      </c>
      <c r="D182" s="4">
        <v>2</v>
      </c>
      <c r="E182" s="4">
        <v>0</v>
      </c>
      <c r="F182" s="4">
        <f>0</f>
        <v>0</v>
      </c>
      <c r="G182" s="4" t="s">
        <v>274</v>
      </c>
      <c r="H182" s="4" t="s">
        <v>133</v>
      </c>
      <c r="I182" s="4"/>
      <c r="J182" s="4"/>
      <c r="K182" s="4">
        <v>212</v>
      </c>
      <c r="L182" s="4">
        <v>146</v>
      </c>
      <c r="M182" s="4">
        <v>1</v>
      </c>
      <c r="N182" s="4" t="s">
        <v>2</v>
      </c>
      <c r="O182" s="4">
        <v>-1</v>
      </c>
      <c r="P182" s="4"/>
      <c r="Q182" s="4"/>
      <c r="R182" s="4"/>
      <c r="S182" s="4"/>
      <c r="T182" s="4"/>
      <c r="U182" s="4"/>
      <c r="V182" s="4"/>
      <c r="W182" s="4"/>
    </row>
    <row r="183" spans="1:23" x14ac:dyDescent="0.2">
      <c r="A183" s="4">
        <v>50</v>
      </c>
      <c r="B183" s="4">
        <v>0</v>
      </c>
      <c r="C183" s="4">
        <v>0</v>
      </c>
      <c r="D183" s="4">
        <v>2</v>
      </c>
      <c r="E183" s="4">
        <v>0</v>
      </c>
      <c r="F183" s="4">
        <v>0</v>
      </c>
      <c r="G183" s="4" t="s">
        <v>275</v>
      </c>
      <c r="H183" s="4" t="s">
        <v>92</v>
      </c>
      <c r="I183" s="4"/>
      <c r="J183" s="4"/>
      <c r="K183" s="4">
        <v>212</v>
      </c>
      <c r="L183" s="4">
        <v>147</v>
      </c>
      <c r="M183" s="4">
        <v>1</v>
      </c>
      <c r="N183" s="4" t="s">
        <v>2</v>
      </c>
      <c r="O183" s="4">
        <v>0</v>
      </c>
      <c r="P183" s="4"/>
      <c r="Q183" s="4"/>
      <c r="R183" s="4"/>
      <c r="S183" s="4"/>
      <c r="T183" s="4"/>
      <c r="U183" s="4"/>
      <c r="V183" s="4"/>
      <c r="W183" s="4"/>
    </row>
    <row r="184" spans="1:23" x14ac:dyDescent="0.2">
      <c r="A184" s="4">
        <v>50</v>
      </c>
      <c r="B184" s="4">
        <v>0</v>
      </c>
      <c r="C184" s="4">
        <v>0</v>
      </c>
      <c r="D184" s="4">
        <v>2</v>
      </c>
      <c r="E184" s="4">
        <v>0</v>
      </c>
      <c r="F184" s="4">
        <v>0</v>
      </c>
      <c r="G184" s="4" t="s">
        <v>276</v>
      </c>
      <c r="H184" s="4" t="s">
        <v>136</v>
      </c>
      <c r="I184" s="4"/>
      <c r="J184" s="4"/>
      <c r="K184" s="4">
        <v>212</v>
      </c>
      <c r="L184" s="4">
        <v>148</v>
      </c>
      <c r="M184" s="4">
        <v>3</v>
      </c>
      <c r="N184" s="4" t="s">
        <v>2</v>
      </c>
      <c r="O184" s="4">
        <v>0</v>
      </c>
      <c r="P184" s="4"/>
      <c r="Q184" s="4"/>
      <c r="R184" s="4"/>
      <c r="S184" s="4"/>
      <c r="T184" s="4"/>
      <c r="U184" s="4"/>
      <c r="V184" s="4"/>
      <c r="W184" s="4"/>
    </row>
    <row r="185" spans="1:23" x14ac:dyDescent="0.2">
      <c r="A185" s="4">
        <v>50</v>
      </c>
      <c r="B185" s="4">
        <v>0</v>
      </c>
      <c r="C185" s="4">
        <v>0</v>
      </c>
      <c r="D185" s="4">
        <v>2</v>
      </c>
      <c r="E185" s="4">
        <v>0</v>
      </c>
      <c r="F185" s="4">
        <v>0</v>
      </c>
      <c r="G185" s="4" t="s">
        <v>277</v>
      </c>
      <c r="H185" s="4" t="s">
        <v>138</v>
      </c>
      <c r="I185" s="4"/>
      <c r="J185" s="4"/>
      <c r="K185" s="4">
        <v>212</v>
      </c>
      <c r="L185" s="4">
        <v>149</v>
      </c>
      <c r="M185" s="4">
        <v>3</v>
      </c>
      <c r="N185" s="4" t="s">
        <v>2</v>
      </c>
      <c r="O185" s="4">
        <v>0</v>
      </c>
      <c r="P185" s="4"/>
      <c r="Q185" s="4"/>
      <c r="R185" s="4"/>
      <c r="S185" s="4"/>
      <c r="T185" s="4"/>
      <c r="U185" s="4"/>
      <c r="V185" s="4"/>
      <c r="W185" s="4"/>
    </row>
    <row r="186" spans="1:23" x14ac:dyDescent="0.2">
      <c r="A186" s="4">
        <v>50</v>
      </c>
      <c r="B186" s="4">
        <v>0</v>
      </c>
      <c r="C186" s="4">
        <v>0</v>
      </c>
      <c r="D186" s="4">
        <v>2</v>
      </c>
      <c r="E186" s="4">
        <v>0</v>
      </c>
      <c r="F186" s="4">
        <v>0</v>
      </c>
      <c r="G186" s="4" t="s">
        <v>278</v>
      </c>
      <c r="H186" s="4" t="s">
        <v>140</v>
      </c>
      <c r="I186" s="4"/>
      <c r="J186" s="4"/>
      <c r="K186" s="4">
        <v>212</v>
      </c>
      <c r="L186" s="4">
        <v>150</v>
      </c>
      <c r="M186" s="4">
        <v>3</v>
      </c>
      <c r="N186" s="4" t="s">
        <v>2</v>
      </c>
      <c r="O186" s="4">
        <v>0</v>
      </c>
      <c r="P186" s="4"/>
      <c r="Q186" s="4"/>
      <c r="R186" s="4"/>
      <c r="S186" s="4"/>
      <c r="T186" s="4"/>
      <c r="U186" s="4"/>
      <c r="V186" s="4"/>
      <c r="W186" s="4"/>
    </row>
    <row r="187" spans="1:23" x14ac:dyDescent="0.2">
      <c r="A187" s="4">
        <v>50</v>
      </c>
      <c r="B187" s="4">
        <v>0</v>
      </c>
      <c r="C187" s="4">
        <v>0</v>
      </c>
      <c r="D187" s="4">
        <v>2</v>
      </c>
      <c r="E187" s="4">
        <v>0</v>
      </c>
      <c r="F187" s="4">
        <v>0</v>
      </c>
      <c r="G187" s="4" t="s">
        <v>279</v>
      </c>
      <c r="H187" s="4" t="s">
        <v>94</v>
      </c>
      <c r="I187" s="4"/>
      <c r="J187" s="4"/>
      <c r="K187" s="4">
        <v>212</v>
      </c>
      <c r="L187" s="4">
        <v>151</v>
      </c>
      <c r="M187" s="4">
        <v>3</v>
      </c>
      <c r="N187" s="4" t="s">
        <v>2</v>
      </c>
      <c r="O187" s="4">
        <v>0</v>
      </c>
      <c r="P187" s="4"/>
      <c r="Q187" s="4"/>
      <c r="R187" s="4"/>
      <c r="S187" s="4"/>
      <c r="T187" s="4"/>
      <c r="U187" s="4"/>
      <c r="V187" s="4"/>
      <c r="W187" s="4"/>
    </row>
    <row r="188" spans="1:23" x14ac:dyDescent="0.2">
      <c r="A188" s="4">
        <v>50</v>
      </c>
      <c r="B188" s="4">
        <v>0</v>
      </c>
      <c r="C188" s="4">
        <v>0</v>
      </c>
      <c r="D188" s="4">
        <v>2</v>
      </c>
      <c r="E188" s="4">
        <v>0</v>
      </c>
      <c r="F188" s="4">
        <v>0</v>
      </c>
      <c r="G188" s="4" t="s">
        <v>280</v>
      </c>
      <c r="H188" s="4" t="s">
        <v>96</v>
      </c>
      <c r="I188" s="4"/>
      <c r="J188" s="4"/>
      <c r="K188" s="4">
        <v>212</v>
      </c>
      <c r="L188" s="4">
        <v>152</v>
      </c>
      <c r="M188" s="4">
        <v>3</v>
      </c>
      <c r="N188" s="4" t="s">
        <v>2</v>
      </c>
      <c r="O188" s="4">
        <v>0</v>
      </c>
      <c r="P188" s="4"/>
      <c r="Q188" s="4"/>
      <c r="R188" s="4"/>
      <c r="S188" s="4"/>
      <c r="T188" s="4"/>
      <c r="U188" s="4"/>
      <c r="V188" s="4"/>
      <c r="W188" s="4"/>
    </row>
    <row r="189" spans="1:23" x14ac:dyDescent="0.2">
      <c r="A189" s="4">
        <v>50</v>
      </c>
      <c r="B189" s="4">
        <v>0</v>
      </c>
      <c r="C189" s="4">
        <v>0</v>
      </c>
      <c r="D189" s="4">
        <v>2</v>
      </c>
      <c r="E189" s="4">
        <v>0</v>
      </c>
      <c r="F189" s="4">
        <v>0</v>
      </c>
      <c r="G189" s="4" t="s">
        <v>281</v>
      </c>
      <c r="H189" s="4" t="s">
        <v>144</v>
      </c>
      <c r="I189" s="4"/>
      <c r="J189" s="4"/>
      <c r="K189" s="4">
        <v>212</v>
      </c>
      <c r="L189" s="4">
        <v>153</v>
      </c>
      <c r="M189" s="4">
        <v>1</v>
      </c>
      <c r="N189" s="4" t="s">
        <v>2</v>
      </c>
      <c r="O189" s="4">
        <v>0</v>
      </c>
      <c r="P189" s="4"/>
      <c r="Q189" s="4"/>
      <c r="R189" s="4"/>
      <c r="S189" s="4"/>
      <c r="T189" s="4"/>
      <c r="U189" s="4"/>
      <c r="V189" s="4"/>
      <c r="W189" s="4"/>
    </row>
    <row r="190" spans="1:23" x14ac:dyDescent="0.2">
      <c r="A190" s="4">
        <v>50</v>
      </c>
      <c r="B190" s="4">
        <v>0</v>
      </c>
      <c r="C190" s="4">
        <v>0</v>
      </c>
      <c r="D190" s="4">
        <v>2</v>
      </c>
      <c r="E190" s="4">
        <v>0</v>
      </c>
      <c r="F190" s="4">
        <v>0</v>
      </c>
      <c r="G190" s="4" t="s">
        <v>282</v>
      </c>
      <c r="H190" s="4" t="s">
        <v>146</v>
      </c>
      <c r="I190" s="4"/>
      <c r="J190" s="4"/>
      <c r="K190" s="4">
        <v>212</v>
      </c>
      <c r="L190" s="4">
        <v>154</v>
      </c>
      <c r="M190" s="4">
        <v>1</v>
      </c>
      <c r="N190" s="4" t="s">
        <v>2</v>
      </c>
      <c r="O190" s="4">
        <v>0</v>
      </c>
      <c r="P190" s="4"/>
      <c r="Q190" s="4"/>
      <c r="R190" s="4"/>
      <c r="S190" s="4"/>
      <c r="T190" s="4"/>
      <c r="U190" s="4"/>
      <c r="V190" s="4"/>
      <c r="W190" s="4"/>
    </row>
    <row r="191" spans="1:23" x14ac:dyDescent="0.2">
      <c r="A191" s="4">
        <v>50</v>
      </c>
      <c r="B191" s="4">
        <v>0</v>
      </c>
      <c r="C191" s="4">
        <v>0</v>
      </c>
      <c r="D191" s="4">
        <v>2</v>
      </c>
      <c r="E191" s="4">
        <v>0</v>
      </c>
      <c r="F191" s="4">
        <f>ROUND(F180+F189+F190,O191)</f>
        <v>0</v>
      </c>
      <c r="G191" s="4" t="s">
        <v>283</v>
      </c>
      <c r="H191" s="4" t="s">
        <v>284</v>
      </c>
      <c r="I191" s="4"/>
      <c r="J191" s="4"/>
      <c r="K191" s="4">
        <v>212</v>
      </c>
      <c r="L191" s="4">
        <v>155</v>
      </c>
      <c r="M191" s="4">
        <v>1</v>
      </c>
      <c r="N191" s="4" t="s">
        <v>285</v>
      </c>
      <c r="O191" s="4">
        <v>0</v>
      </c>
      <c r="P191" s="4"/>
      <c r="Q191" s="4"/>
      <c r="R191" s="4"/>
      <c r="S191" s="4"/>
      <c r="T191" s="4"/>
      <c r="U191" s="4"/>
      <c r="V191" s="4"/>
      <c r="W191" s="4"/>
    </row>
    <row r="192" spans="1:23" x14ac:dyDescent="0.2">
      <c r="A192" s="4">
        <v>50</v>
      </c>
      <c r="B192" s="4">
        <v>0</v>
      </c>
      <c r="C192" s="4">
        <v>0</v>
      </c>
      <c r="D192" s="4">
        <v>2</v>
      </c>
      <c r="E192" s="4">
        <v>0</v>
      </c>
      <c r="F192" s="4">
        <v>0</v>
      </c>
      <c r="G192" s="4" t="s">
        <v>286</v>
      </c>
      <c r="H192" s="4" t="s">
        <v>287</v>
      </c>
      <c r="I192" s="4"/>
      <c r="J192" s="4"/>
      <c r="K192" s="4">
        <v>212</v>
      </c>
      <c r="L192" s="4">
        <v>156</v>
      </c>
      <c r="M192" s="4">
        <v>1</v>
      </c>
      <c r="N192" s="4" t="s">
        <v>2</v>
      </c>
      <c r="O192" s="4">
        <v>0</v>
      </c>
      <c r="P192" s="4"/>
      <c r="Q192" s="4"/>
      <c r="R192" s="4"/>
      <c r="S192" s="4"/>
      <c r="T192" s="4"/>
      <c r="U192" s="4"/>
      <c r="V192" s="4"/>
      <c r="W192" s="4"/>
    </row>
    <row r="193" spans="1:23" x14ac:dyDescent="0.2">
      <c r="A193" s="4">
        <v>50</v>
      </c>
      <c r="B193" s="4">
        <v>0</v>
      </c>
      <c r="C193" s="4">
        <v>0</v>
      </c>
      <c r="D193" s="4">
        <v>2</v>
      </c>
      <c r="E193" s="4">
        <v>0</v>
      </c>
      <c r="F193" s="4">
        <v>0</v>
      </c>
      <c r="G193" s="4" t="s">
        <v>288</v>
      </c>
      <c r="H193" s="4" t="s">
        <v>288</v>
      </c>
      <c r="I193" s="4"/>
      <c r="J193" s="4"/>
      <c r="K193" s="4">
        <v>212</v>
      </c>
      <c r="L193" s="4">
        <v>157</v>
      </c>
      <c r="M193" s="4">
        <v>1</v>
      </c>
      <c r="N193" s="4" t="s">
        <v>2</v>
      </c>
      <c r="O193" s="4">
        <v>0</v>
      </c>
      <c r="P193" s="4"/>
      <c r="Q193" s="4"/>
      <c r="R193" s="4"/>
      <c r="S193" s="4"/>
      <c r="T193" s="4"/>
      <c r="U193" s="4"/>
      <c r="V193" s="4"/>
      <c r="W193" s="4"/>
    </row>
    <row r="194" spans="1:23" x14ac:dyDescent="0.2">
      <c r="A194" s="4">
        <v>50</v>
      </c>
      <c r="B194" s="4">
        <v>1</v>
      </c>
      <c r="C194" s="4">
        <v>0</v>
      </c>
      <c r="D194" s="4">
        <v>2</v>
      </c>
      <c r="E194" s="4">
        <v>0</v>
      </c>
      <c r="F194" s="4">
        <v>2430540</v>
      </c>
      <c r="G194" s="4" t="s">
        <v>289</v>
      </c>
      <c r="H194" s="4" t="s">
        <v>290</v>
      </c>
      <c r="I194" s="4"/>
      <c r="J194" s="4"/>
      <c r="K194" s="4">
        <v>212</v>
      </c>
      <c r="L194" s="4">
        <v>158</v>
      </c>
      <c r="M194" s="4">
        <v>1</v>
      </c>
      <c r="N194" s="4" t="s">
        <v>2</v>
      </c>
      <c r="O194" s="4">
        <v>0</v>
      </c>
      <c r="P194" s="4"/>
      <c r="Q194" s="4"/>
      <c r="R194" s="4"/>
      <c r="S194" s="4"/>
      <c r="T194" s="4"/>
      <c r="U194" s="4"/>
      <c r="V194" s="4"/>
      <c r="W194" s="4"/>
    </row>
    <row r="195" spans="1:23" x14ac:dyDescent="0.2">
      <c r="A195" s="4">
        <v>50</v>
      </c>
      <c r="B195" s="4">
        <v>1</v>
      </c>
      <c r="C195" s="4">
        <v>0</v>
      </c>
      <c r="D195" s="4">
        <v>2</v>
      </c>
      <c r="E195" s="4">
        <v>0</v>
      </c>
      <c r="F195" s="4">
        <v>2679782</v>
      </c>
      <c r="G195" s="4" t="s">
        <v>291</v>
      </c>
      <c r="H195" s="4" t="s">
        <v>292</v>
      </c>
      <c r="I195" s="4"/>
      <c r="J195" s="4"/>
      <c r="K195" s="4">
        <v>212</v>
      </c>
      <c r="L195" s="4">
        <v>159</v>
      </c>
      <c r="M195" s="4">
        <v>1</v>
      </c>
      <c r="N195" s="4" t="s">
        <v>293</v>
      </c>
      <c r="O195" s="4">
        <v>0</v>
      </c>
      <c r="P195" s="4"/>
      <c r="Q195" s="4"/>
      <c r="R195" s="4"/>
      <c r="S195" s="4"/>
      <c r="T195" s="4"/>
      <c r="U195" s="4"/>
      <c r="V195" s="4"/>
      <c r="W195" s="4"/>
    </row>
    <row r="196" spans="1:23" x14ac:dyDescent="0.2">
      <c r="A196" s="4">
        <v>50</v>
      </c>
      <c r="B196" s="4">
        <v>0</v>
      </c>
      <c r="C196" s="4">
        <v>0</v>
      </c>
      <c r="D196" s="4">
        <v>2</v>
      </c>
      <c r="E196" s="4">
        <v>0</v>
      </c>
      <c r="F196" s="4">
        <f>ROUND(F75+F87+F99+F111+F123+F135+F147+F159+F171+F183,O196)</f>
        <v>0</v>
      </c>
      <c r="G196" s="4" t="s">
        <v>294</v>
      </c>
      <c r="H196" s="4" t="s">
        <v>295</v>
      </c>
      <c r="I196" s="4"/>
      <c r="J196" s="4"/>
      <c r="K196" s="4">
        <v>212</v>
      </c>
      <c r="L196" s="4">
        <v>160</v>
      </c>
      <c r="M196" s="4">
        <v>1</v>
      </c>
      <c r="N196" s="4" t="s">
        <v>2</v>
      </c>
      <c r="O196" s="4">
        <v>0</v>
      </c>
      <c r="P196" s="4"/>
      <c r="Q196" s="4"/>
      <c r="R196" s="4"/>
      <c r="S196" s="4"/>
      <c r="T196" s="4"/>
      <c r="U196" s="4"/>
      <c r="V196" s="4"/>
      <c r="W196" s="4"/>
    </row>
    <row r="197" spans="1:23" x14ac:dyDescent="0.2">
      <c r="A197" s="4">
        <v>50</v>
      </c>
      <c r="B197" s="4">
        <v>1</v>
      </c>
      <c r="C197" s="4">
        <v>0</v>
      </c>
      <c r="D197" s="4">
        <v>2</v>
      </c>
      <c r="E197" s="4">
        <v>0</v>
      </c>
      <c r="F197" s="4">
        <f>ROUND(F81+F93+F105+F117+F129+F141+F153+F165+F177+F189,O197)</f>
        <v>28860</v>
      </c>
      <c r="G197" s="4" t="s">
        <v>296</v>
      </c>
      <c r="H197" s="4" t="s">
        <v>297</v>
      </c>
      <c r="I197" s="4"/>
      <c r="J197" s="4"/>
      <c r="K197" s="4">
        <v>212</v>
      </c>
      <c r="L197" s="4">
        <v>161</v>
      </c>
      <c r="M197" s="4">
        <v>0</v>
      </c>
      <c r="N197" s="4" t="s">
        <v>2</v>
      </c>
      <c r="O197" s="4">
        <v>0</v>
      </c>
      <c r="P197" s="4"/>
      <c r="Q197" s="4"/>
      <c r="R197" s="4"/>
      <c r="S197" s="4"/>
      <c r="T197" s="4"/>
      <c r="U197" s="4"/>
      <c r="V197" s="4"/>
      <c r="W197" s="4"/>
    </row>
    <row r="198" spans="1:23" x14ac:dyDescent="0.2">
      <c r="A198" s="4">
        <v>50</v>
      </c>
      <c r="B198" s="4">
        <v>1</v>
      </c>
      <c r="C198" s="4">
        <v>0</v>
      </c>
      <c r="D198" s="4">
        <v>2</v>
      </c>
      <c r="E198" s="4">
        <v>0</v>
      </c>
      <c r="F198" s="4">
        <f>ROUND(F82+F94+F106+F118+F130+F142+F154+F166+F178+F190,O198)</f>
        <v>14399</v>
      </c>
      <c r="G198" s="4" t="s">
        <v>298</v>
      </c>
      <c r="H198" s="4" t="s">
        <v>299</v>
      </c>
      <c r="I198" s="4"/>
      <c r="J198" s="4"/>
      <c r="K198" s="4">
        <v>212</v>
      </c>
      <c r="L198" s="4">
        <v>162</v>
      </c>
      <c r="M198" s="4">
        <v>0</v>
      </c>
      <c r="N198" s="4" t="s">
        <v>2</v>
      </c>
      <c r="O198" s="4">
        <v>0</v>
      </c>
      <c r="P198" s="4"/>
      <c r="Q198" s="4"/>
      <c r="R198" s="4"/>
      <c r="S198" s="4"/>
      <c r="T198" s="4"/>
      <c r="U198" s="4"/>
      <c r="V198" s="4"/>
      <c r="W198" s="4"/>
    </row>
    <row r="199" spans="1:23" x14ac:dyDescent="0.2">
      <c r="A199" s="4">
        <v>50</v>
      </c>
      <c r="B199" s="4">
        <v>0</v>
      </c>
      <c r="C199" s="4">
        <v>0</v>
      </c>
      <c r="D199" s="4">
        <v>2</v>
      </c>
      <c r="E199" s="4">
        <v>0</v>
      </c>
      <c r="F199" s="4">
        <f>ROUND(F73+F85+F97+F109+F121+F133+F145+F157+F169+F181+F193+F74+F86+F98+F110+F122+F134+F146+F158+F170+F182,O199)</f>
        <v>305</v>
      </c>
      <c r="G199" s="4" t="s">
        <v>300</v>
      </c>
      <c r="H199" s="4" t="s">
        <v>301</v>
      </c>
      <c r="I199" s="4"/>
      <c r="J199" s="4"/>
      <c r="K199" s="4">
        <v>212</v>
      </c>
      <c r="L199" s="4">
        <v>163</v>
      </c>
      <c r="M199" s="4">
        <v>3</v>
      </c>
      <c r="N199" s="4" t="s">
        <v>2</v>
      </c>
      <c r="O199" s="4">
        <v>0</v>
      </c>
      <c r="P199" s="4"/>
      <c r="Q199" s="4"/>
      <c r="R199" s="4"/>
      <c r="S199" s="4"/>
      <c r="T199" s="4"/>
      <c r="U199" s="4"/>
      <c r="V199" s="4"/>
      <c r="W199" s="4"/>
    </row>
    <row r="200" spans="1:23" x14ac:dyDescent="0.2">
      <c r="A200" s="4">
        <v>50</v>
      </c>
      <c r="B200" s="4">
        <v>1</v>
      </c>
      <c r="C200" s="4">
        <v>0</v>
      </c>
      <c r="D200" s="4">
        <v>2</v>
      </c>
      <c r="E200" s="4">
        <v>205</v>
      </c>
      <c r="F200" s="4">
        <f>ROUND(F76+F88+F100+F112+F124+F136+F148+F160+F172+F184,O200)</f>
        <v>5900</v>
      </c>
      <c r="G200" s="4" t="s">
        <v>302</v>
      </c>
      <c r="H200" s="4" t="s">
        <v>303</v>
      </c>
      <c r="I200" s="4"/>
      <c r="J200" s="4"/>
      <c r="K200" s="4">
        <v>212</v>
      </c>
      <c r="L200" s="4">
        <v>164</v>
      </c>
      <c r="M200" s="4">
        <v>0</v>
      </c>
      <c r="N200" s="4" t="s">
        <v>2</v>
      </c>
      <c r="O200" s="4">
        <v>0</v>
      </c>
      <c r="P200" s="4"/>
      <c r="Q200" s="4"/>
      <c r="R200" s="4"/>
      <c r="S200" s="4"/>
      <c r="T200" s="4"/>
      <c r="U200" s="4"/>
      <c r="V200" s="4"/>
      <c r="W200" s="4"/>
    </row>
    <row r="201" spans="1:23" x14ac:dyDescent="0.2">
      <c r="A201" s="4">
        <v>50</v>
      </c>
      <c r="B201" s="4">
        <v>0</v>
      </c>
      <c r="C201" s="4">
        <v>0</v>
      </c>
      <c r="D201" s="4">
        <v>2</v>
      </c>
      <c r="E201" s="4">
        <v>0</v>
      </c>
      <c r="F201" s="4">
        <f>ROUND(F77+F89+F101+F113+F125+F137+F149+F161+F173+F185+F192,O201)</f>
        <v>199778</v>
      </c>
      <c r="G201" s="4" t="s">
        <v>304</v>
      </c>
      <c r="H201" s="4" t="s">
        <v>305</v>
      </c>
      <c r="I201" s="4"/>
      <c r="J201" s="4"/>
      <c r="K201" s="4">
        <v>212</v>
      </c>
      <c r="L201" s="4">
        <v>165</v>
      </c>
      <c r="M201" s="4">
        <v>3</v>
      </c>
      <c r="N201" s="4" t="s">
        <v>2</v>
      </c>
      <c r="O201" s="4">
        <v>0</v>
      </c>
      <c r="P201" s="4"/>
      <c r="Q201" s="4"/>
      <c r="R201" s="4"/>
      <c r="S201" s="4"/>
      <c r="T201" s="4"/>
      <c r="U201" s="4"/>
      <c r="V201" s="4"/>
      <c r="W201" s="4"/>
    </row>
    <row r="202" spans="1:23" x14ac:dyDescent="0.2">
      <c r="A202" s="4">
        <v>50</v>
      </c>
      <c r="B202" s="4">
        <v>1</v>
      </c>
      <c r="C202" s="4">
        <v>0</v>
      </c>
      <c r="D202" s="4">
        <v>2</v>
      </c>
      <c r="E202" s="4">
        <v>0</v>
      </c>
      <c r="F202" s="4">
        <f>ROUND(F78+F90+F102+F114+F126+F138+F150+F162+F174+F186,O202)</f>
        <v>25493</v>
      </c>
      <c r="G202" s="4" t="s">
        <v>306</v>
      </c>
      <c r="H202" s="4" t="s">
        <v>307</v>
      </c>
      <c r="I202" s="4"/>
      <c r="J202" s="4"/>
      <c r="K202" s="4">
        <v>212</v>
      </c>
      <c r="L202" s="4">
        <v>166</v>
      </c>
      <c r="M202" s="4">
        <v>0</v>
      </c>
      <c r="N202" s="4" t="s">
        <v>2</v>
      </c>
      <c r="O202" s="4">
        <v>0</v>
      </c>
      <c r="P202" s="4"/>
      <c r="Q202" s="4"/>
      <c r="R202" s="4"/>
      <c r="S202" s="4"/>
      <c r="T202" s="4"/>
      <c r="U202" s="4"/>
      <c r="V202" s="4"/>
      <c r="W202" s="4"/>
    </row>
    <row r="203" spans="1:23" x14ac:dyDescent="0.2">
      <c r="A203" s="4">
        <v>50</v>
      </c>
      <c r="B203" s="4">
        <v>0</v>
      </c>
      <c r="C203" s="4">
        <v>0</v>
      </c>
      <c r="D203" s="4">
        <v>2</v>
      </c>
      <c r="E203" s="4">
        <v>0</v>
      </c>
      <c r="F203" s="4">
        <f>ROUND(F200+F202,O203)</f>
        <v>31393</v>
      </c>
      <c r="G203" s="4" t="s">
        <v>308</v>
      </c>
      <c r="H203" s="4" t="s">
        <v>309</v>
      </c>
      <c r="I203" s="4"/>
      <c r="J203" s="4"/>
      <c r="K203" s="4">
        <v>212</v>
      </c>
      <c r="L203" s="4">
        <v>167</v>
      </c>
      <c r="M203" s="4">
        <v>3</v>
      </c>
      <c r="N203" s="4" t="s">
        <v>310</v>
      </c>
      <c r="O203" s="4">
        <v>0</v>
      </c>
      <c r="P203" s="4"/>
      <c r="Q203" s="4"/>
      <c r="R203" s="4"/>
      <c r="S203" s="4"/>
      <c r="T203" s="4"/>
      <c r="U203" s="4"/>
      <c r="V203" s="4"/>
      <c r="W203" s="4"/>
    </row>
    <row r="204" spans="1:23" x14ac:dyDescent="0.2">
      <c r="A204" s="4">
        <v>50</v>
      </c>
      <c r="B204" s="4">
        <v>1</v>
      </c>
      <c r="C204" s="4">
        <v>0</v>
      </c>
      <c r="D204" s="4">
        <v>2</v>
      </c>
      <c r="E204" s="4">
        <v>0</v>
      </c>
      <c r="F204" s="4">
        <f>ROUND(F79+F91+F103+F115+F127+F139+F151+F163+F175+F187,O204)</f>
        <v>750</v>
      </c>
      <c r="G204" s="4" t="s">
        <v>311</v>
      </c>
      <c r="H204" s="4" t="s">
        <v>312</v>
      </c>
      <c r="I204" s="4"/>
      <c r="J204" s="4"/>
      <c r="K204" s="4">
        <v>212</v>
      </c>
      <c r="L204" s="4">
        <v>168</v>
      </c>
      <c r="M204" s="4">
        <v>0</v>
      </c>
      <c r="N204" s="4" t="s">
        <v>2</v>
      </c>
      <c r="O204" s="4">
        <v>0</v>
      </c>
      <c r="P204" s="4"/>
      <c r="Q204" s="4"/>
      <c r="R204" s="4"/>
      <c r="S204" s="4"/>
      <c r="T204" s="4"/>
      <c r="U204" s="4"/>
      <c r="V204" s="4"/>
      <c r="W204" s="4"/>
    </row>
    <row r="205" spans="1:23" x14ac:dyDescent="0.2">
      <c r="A205" s="4">
        <v>50</v>
      </c>
      <c r="B205" s="4">
        <v>1</v>
      </c>
      <c r="C205" s="4">
        <v>0</v>
      </c>
      <c r="D205" s="4">
        <v>2</v>
      </c>
      <c r="E205" s="4">
        <v>0</v>
      </c>
      <c r="F205" s="4">
        <f>ROUND(F80+F92+F104+F116+F128+F140+F152+F164+F176+F188,O205)</f>
        <v>1888</v>
      </c>
      <c r="G205" s="4" t="s">
        <v>313</v>
      </c>
      <c r="H205" s="4" t="s">
        <v>314</v>
      </c>
      <c r="I205" s="4"/>
      <c r="J205" s="4"/>
      <c r="K205" s="4">
        <v>212</v>
      </c>
      <c r="L205" s="4">
        <v>169</v>
      </c>
      <c r="M205" s="4">
        <v>0</v>
      </c>
      <c r="N205" s="4" t="s">
        <v>2</v>
      </c>
      <c r="O205" s="4">
        <v>0</v>
      </c>
      <c r="P205" s="4"/>
      <c r="Q205" s="4"/>
      <c r="R205" s="4"/>
      <c r="S205" s="4"/>
      <c r="T205" s="4"/>
      <c r="U205" s="4"/>
      <c r="V205" s="4"/>
      <c r="W205" s="4"/>
    </row>
    <row r="206" spans="1:23" x14ac:dyDescent="0.2">
      <c r="A206" s="4">
        <v>50</v>
      </c>
      <c r="B206" s="4">
        <v>1</v>
      </c>
      <c r="C206" s="4">
        <v>0</v>
      </c>
      <c r="D206" s="4">
        <v>2</v>
      </c>
      <c r="E206" s="4">
        <v>207</v>
      </c>
      <c r="F206" s="4">
        <f>ROUND(F204+F205,O206)</f>
        <v>2638</v>
      </c>
      <c r="G206" s="4" t="s">
        <v>315</v>
      </c>
      <c r="H206" s="4" t="s">
        <v>316</v>
      </c>
      <c r="I206" s="4"/>
      <c r="J206" s="4"/>
      <c r="K206" s="4">
        <v>212</v>
      </c>
      <c r="L206" s="4">
        <v>170</v>
      </c>
      <c r="M206" s="4">
        <v>0</v>
      </c>
      <c r="N206" s="4" t="s">
        <v>317</v>
      </c>
      <c r="O206" s="4">
        <v>0</v>
      </c>
      <c r="P206" s="4"/>
      <c r="Q206" s="4"/>
      <c r="R206" s="4"/>
      <c r="S206" s="4"/>
      <c r="T206" s="4"/>
      <c r="U206" s="4"/>
      <c r="V206" s="4"/>
      <c r="W206" s="4"/>
    </row>
    <row r="207" spans="1:23" x14ac:dyDescent="0.2">
      <c r="A207" s="4">
        <v>50</v>
      </c>
      <c r="B207" s="4">
        <v>0</v>
      </c>
      <c r="C207" s="4">
        <v>0</v>
      </c>
      <c r="D207" s="4">
        <v>2</v>
      </c>
      <c r="E207" s="4">
        <v>214</v>
      </c>
      <c r="F207" s="4">
        <v>2679782</v>
      </c>
      <c r="G207" s="4" t="s">
        <v>318</v>
      </c>
      <c r="H207" s="4" t="s">
        <v>319</v>
      </c>
      <c r="I207" s="4"/>
      <c r="J207" s="4"/>
      <c r="K207" s="4">
        <v>212</v>
      </c>
      <c r="L207" s="4">
        <v>171</v>
      </c>
      <c r="M207" s="4">
        <v>3</v>
      </c>
      <c r="N207" s="4" t="s">
        <v>2</v>
      </c>
      <c r="O207" s="4">
        <v>0</v>
      </c>
      <c r="P207" s="4"/>
      <c r="Q207" s="4"/>
      <c r="R207" s="4"/>
      <c r="S207" s="4"/>
      <c r="T207" s="4"/>
      <c r="U207" s="4"/>
      <c r="V207" s="4"/>
      <c r="W207" s="4"/>
    </row>
    <row r="208" spans="1:23" x14ac:dyDescent="0.2">
      <c r="A208" s="4">
        <v>50</v>
      </c>
      <c r="B208" s="4">
        <v>0</v>
      </c>
      <c r="C208" s="4">
        <v>0</v>
      </c>
      <c r="D208" s="4">
        <v>2</v>
      </c>
      <c r="E208" s="4">
        <v>215</v>
      </c>
      <c r="F208" s="4">
        <f>ROUND(F83,O208)</f>
        <v>0</v>
      </c>
      <c r="G208" s="4" t="s">
        <v>320</v>
      </c>
      <c r="H208" s="4" t="s">
        <v>321</v>
      </c>
      <c r="I208" s="4"/>
      <c r="J208" s="4"/>
      <c r="K208" s="4">
        <v>212</v>
      </c>
      <c r="L208" s="4">
        <v>172</v>
      </c>
      <c r="M208" s="4">
        <v>3</v>
      </c>
      <c r="N208" s="4" t="s">
        <v>2</v>
      </c>
      <c r="O208" s="4">
        <v>0</v>
      </c>
      <c r="P208" s="4"/>
      <c r="Q208" s="4"/>
      <c r="R208" s="4"/>
      <c r="S208" s="4"/>
      <c r="T208" s="4"/>
      <c r="U208" s="4"/>
      <c r="V208" s="4"/>
      <c r="W208" s="4"/>
    </row>
    <row r="209" spans="1:245" x14ac:dyDescent="0.2">
      <c r="A209" s="4">
        <v>50</v>
      </c>
      <c r="B209" s="4">
        <v>0</v>
      </c>
      <c r="C209" s="4">
        <v>0</v>
      </c>
      <c r="D209" s="4">
        <v>2</v>
      </c>
      <c r="E209" s="4">
        <v>216</v>
      </c>
      <c r="F209" s="4">
        <f>ROUND(F71,O209)</f>
        <v>0</v>
      </c>
      <c r="G209" s="4" t="s">
        <v>322</v>
      </c>
      <c r="H209" s="4" t="s">
        <v>323</v>
      </c>
      <c r="I209" s="4"/>
      <c r="J209" s="4"/>
      <c r="K209" s="4">
        <v>212</v>
      </c>
      <c r="L209" s="4">
        <v>173</v>
      </c>
      <c r="M209" s="4">
        <v>3</v>
      </c>
      <c r="N209" s="4" t="s">
        <v>2</v>
      </c>
      <c r="O209" s="4">
        <v>0</v>
      </c>
      <c r="P209" s="4"/>
      <c r="Q209" s="4"/>
      <c r="R209" s="4"/>
      <c r="S209" s="4"/>
      <c r="T209" s="4"/>
      <c r="U209" s="4"/>
      <c r="V209" s="4"/>
      <c r="W209" s="4"/>
    </row>
    <row r="210" spans="1:245" x14ac:dyDescent="0.2">
      <c r="A210" s="4">
        <v>50</v>
      </c>
      <c r="B210" s="4">
        <v>0</v>
      </c>
      <c r="C210" s="4">
        <v>0</v>
      </c>
      <c r="D210" s="4">
        <v>2</v>
      </c>
      <c r="E210" s="4">
        <v>217</v>
      </c>
      <c r="F210" s="4">
        <f>ROUND(F191+F179,O210)</f>
        <v>0</v>
      </c>
      <c r="G210" s="4" t="s">
        <v>324</v>
      </c>
      <c r="H210" s="4" t="s">
        <v>325</v>
      </c>
      <c r="I210" s="4"/>
      <c r="J210" s="4"/>
      <c r="K210" s="4">
        <v>212</v>
      </c>
      <c r="L210" s="4">
        <v>174</v>
      </c>
      <c r="M210" s="4">
        <v>3</v>
      </c>
      <c r="N210" s="4" t="s">
        <v>2</v>
      </c>
      <c r="O210" s="4">
        <v>0</v>
      </c>
      <c r="P210" s="4"/>
      <c r="Q210" s="4"/>
      <c r="R210" s="4"/>
      <c r="S210" s="4"/>
      <c r="T210" s="4"/>
      <c r="U210" s="4"/>
      <c r="V210" s="4"/>
      <c r="W210" s="4"/>
    </row>
    <row r="211" spans="1:245" x14ac:dyDescent="0.2">
      <c r="A211" s="4">
        <v>50</v>
      </c>
      <c r="B211" s="4">
        <v>0</v>
      </c>
      <c r="C211" s="4">
        <v>0</v>
      </c>
      <c r="D211" s="4">
        <v>2</v>
      </c>
      <c r="E211" s="4">
        <v>213</v>
      </c>
      <c r="F211" s="4">
        <f>ROUND(F207+F208+F209+F210,O211)</f>
        <v>2679782</v>
      </c>
      <c r="G211" s="4" t="s">
        <v>292</v>
      </c>
      <c r="H211" s="4" t="s">
        <v>326</v>
      </c>
      <c r="I211" s="4"/>
      <c r="J211" s="4"/>
      <c r="K211" s="4">
        <v>212</v>
      </c>
      <c r="L211" s="4">
        <v>175</v>
      </c>
      <c r="M211" s="4">
        <v>3</v>
      </c>
      <c r="N211" s="4" t="s">
        <v>2</v>
      </c>
      <c r="O211" s="4">
        <v>0</v>
      </c>
      <c r="P211" s="4"/>
      <c r="Q211" s="4"/>
      <c r="R211" s="4"/>
      <c r="S211" s="4"/>
      <c r="T211" s="4"/>
      <c r="U211" s="4"/>
      <c r="V211" s="4"/>
      <c r="W211" s="4"/>
    </row>
    <row r="213" spans="1:245" x14ac:dyDescent="0.2">
      <c r="A213" s="1">
        <v>4</v>
      </c>
      <c r="B213" s="1">
        <v>1</v>
      </c>
      <c r="C213" s="1"/>
      <c r="D213" s="1">
        <f>ROW(A236)</f>
        <v>236</v>
      </c>
      <c r="E213" s="1"/>
      <c r="F213" s="1" t="s">
        <v>14</v>
      </c>
      <c r="G213" s="1" t="s">
        <v>327</v>
      </c>
      <c r="H213" s="1" t="s">
        <v>2</v>
      </c>
      <c r="I213" s="1">
        <v>0</v>
      </c>
      <c r="J213" s="1"/>
      <c r="K213" s="1">
        <v>0</v>
      </c>
      <c r="L213" s="1"/>
      <c r="M213" s="1" t="s">
        <v>2</v>
      </c>
      <c r="N213" s="1"/>
      <c r="O213" s="1"/>
      <c r="P213" s="1"/>
      <c r="Q213" s="1"/>
      <c r="R213" s="1"/>
      <c r="S213" s="1">
        <v>0</v>
      </c>
      <c r="T213" s="1"/>
      <c r="U213" s="1" t="s">
        <v>2</v>
      </c>
      <c r="V213" s="1">
        <v>0</v>
      </c>
      <c r="W213" s="1"/>
      <c r="X213" s="1"/>
      <c r="Y213" s="1"/>
      <c r="Z213" s="1"/>
      <c r="AA213" s="1"/>
      <c r="AB213" s="1" t="s">
        <v>2</v>
      </c>
      <c r="AC213" s="1" t="s">
        <v>2</v>
      </c>
      <c r="AD213" s="1" t="s">
        <v>2</v>
      </c>
      <c r="AE213" s="1" t="s">
        <v>2</v>
      </c>
      <c r="AF213" s="1" t="s">
        <v>2</v>
      </c>
      <c r="AG213" s="1" t="s">
        <v>2</v>
      </c>
      <c r="AH213" s="1"/>
      <c r="AI213" s="1"/>
      <c r="AJ213" s="1"/>
      <c r="AK213" s="1"/>
      <c r="AL213" s="1"/>
      <c r="AM213" s="1"/>
      <c r="AN213" s="1"/>
      <c r="AO213" s="1"/>
      <c r="AP213" s="1" t="s">
        <v>2</v>
      </c>
      <c r="AQ213" s="1" t="s">
        <v>2</v>
      </c>
      <c r="AR213" s="1" t="s">
        <v>2</v>
      </c>
      <c r="AS213" s="1"/>
      <c r="AT213" s="1"/>
      <c r="AU213" s="1"/>
      <c r="AV213" s="1"/>
      <c r="AW213" s="1"/>
      <c r="AX213" s="1"/>
      <c r="AY213" s="1"/>
      <c r="AZ213" s="1" t="s">
        <v>2</v>
      </c>
      <c r="BA213" s="1"/>
      <c r="BB213" s="1" t="s">
        <v>2</v>
      </c>
      <c r="BC213" s="1" t="s">
        <v>2</v>
      </c>
      <c r="BD213" s="1" t="s">
        <v>2</v>
      </c>
      <c r="BE213" s="1" t="s">
        <v>2</v>
      </c>
      <c r="BF213" s="1" t="s">
        <v>2</v>
      </c>
      <c r="BG213" s="1" t="s">
        <v>2</v>
      </c>
      <c r="BH213" s="1" t="s">
        <v>2</v>
      </c>
      <c r="BI213" s="1" t="s">
        <v>2</v>
      </c>
      <c r="BJ213" s="1" t="s">
        <v>2</v>
      </c>
      <c r="BK213" s="1" t="s">
        <v>2</v>
      </c>
      <c r="BL213" s="1" t="s">
        <v>2</v>
      </c>
      <c r="BM213" s="1" t="s">
        <v>2</v>
      </c>
      <c r="BN213" s="1" t="s">
        <v>2</v>
      </c>
      <c r="BO213" s="1" t="s">
        <v>2</v>
      </c>
      <c r="BP213" s="1" t="s">
        <v>2</v>
      </c>
      <c r="BQ213" s="1"/>
      <c r="BR213" s="1"/>
      <c r="BS213" s="1"/>
      <c r="BT213" s="1"/>
      <c r="BU213" s="1"/>
      <c r="BV213" s="1"/>
      <c r="BW213" s="1"/>
      <c r="BX213" s="1">
        <v>0</v>
      </c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>
        <v>0</v>
      </c>
    </row>
    <row r="215" spans="1:245" x14ac:dyDescent="0.2">
      <c r="A215" s="2">
        <v>52</v>
      </c>
      <c r="B215" s="2">
        <f t="shared" ref="B215:G215" si="28">B236</f>
        <v>1</v>
      </c>
      <c r="C215" s="2">
        <f t="shared" si="28"/>
        <v>4</v>
      </c>
      <c r="D215" s="2">
        <f t="shared" si="28"/>
        <v>213</v>
      </c>
      <c r="E215" s="2">
        <f t="shared" si="28"/>
        <v>0</v>
      </c>
      <c r="F215" s="2" t="str">
        <f t="shared" si="28"/>
        <v>Новый раздел</v>
      </c>
      <c r="G215" s="2" t="str">
        <f t="shared" si="28"/>
        <v>Фундаменты</v>
      </c>
      <c r="H215" s="2"/>
      <c r="I215" s="2"/>
      <c r="J215" s="2"/>
      <c r="K215" s="2"/>
      <c r="L215" s="2"/>
      <c r="M215" s="2"/>
      <c r="N215" s="2"/>
      <c r="O215" s="2">
        <f t="shared" ref="O215:AT215" si="29">O236</f>
        <v>15306386</v>
      </c>
      <c r="P215" s="2">
        <f t="shared" si="29"/>
        <v>12597759</v>
      </c>
      <c r="Q215" s="2">
        <f t="shared" si="29"/>
        <v>385834</v>
      </c>
      <c r="R215" s="2">
        <f t="shared" si="29"/>
        <v>54038</v>
      </c>
      <c r="S215" s="2">
        <f t="shared" si="29"/>
        <v>2322793</v>
      </c>
      <c r="T215" s="2">
        <f t="shared" si="29"/>
        <v>0</v>
      </c>
      <c r="U215" s="2">
        <f t="shared" si="29"/>
        <v>257784.5846</v>
      </c>
      <c r="V215" s="2">
        <f t="shared" si="29"/>
        <v>4213.5125209999997</v>
      </c>
      <c r="W215" s="2">
        <f t="shared" si="29"/>
        <v>0</v>
      </c>
      <c r="X215" s="2">
        <f t="shared" si="29"/>
        <v>2571106</v>
      </c>
      <c r="Y215" s="2">
        <f t="shared" si="29"/>
        <v>1421645</v>
      </c>
      <c r="Z215" s="2">
        <f t="shared" si="29"/>
        <v>0</v>
      </c>
      <c r="AA215" s="2">
        <f t="shared" si="29"/>
        <v>0</v>
      </c>
      <c r="AB215" s="2">
        <f t="shared" si="29"/>
        <v>15306386</v>
      </c>
      <c r="AC215" s="2">
        <f t="shared" si="29"/>
        <v>12597759</v>
      </c>
      <c r="AD215" s="2">
        <f t="shared" si="29"/>
        <v>385834</v>
      </c>
      <c r="AE215" s="2">
        <f t="shared" si="29"/>
        <v>54038</v>
      </c>
      <c r="AF215" s="2">
        <f t="shared" si="29"/>
        <v>2322793</v>
      </c>
      <c r="AG215" s="2">
        <f t="shared" si="29"/>
        <v>0</v>
      </c>
      <c r="AH215" s="2">
        <f t="shared" si="29"/>
        <v>257784.5846</v>
      </c>
      <c r="AI215" s="2">
        <f t="shared" si="29"/>
        <v>4213.5125209999997</v>
      </c>
      <c r="AJ215" s="2">
        <f t="shared" si="29"/>
        <v>0</v>
      </c>
      <c r="AK215" s="2">
        <f t="shared" si="29"/>
        <v>2571106</v>
      </c>
      <c r="AL215" s="2">
        <f t="shared" si="29"/>
        <v>1421645</v>
      </c>
      <c r="AM215" s="2">
        <f t="shared" si="29"/>
        <v>0</v>
      </c>
      <c r="AN215" s="2">
        <f t="shared" si="29"/>
        <v>0</v>
      </c>
      <c r="AO215" s="2">
        <f t="shared" si="29"/>
        <v>0</v>
      </c>
      <c r="AP215" s="2">
        <f t="shared" si="29"/>
        <v>0</v>
      </c>
      <c r="AQ215" s="2">
        <f t="shared" si="29"/>
        <v>0</v>
      </c>
      <c r="AR215" s="2">
        <f t="shared" si="29"/>
        <v>19299137</v>
      </c>
      <c r="AS215" s="2">
        <f t="shared" si="29"/>
        <v>19299137</v>
      </c>
      <c r="AT215" s="2">
        <f t="shared" si="29"/>
        <v>0</v>
      </c>
      <c r="AU215" s="2">
        <f t="shared" ref="AU215:BZ215" si="30">AU236</f>
        <v>0</v>
      </c>
      <c r="AV215" s="2">
        <f t="shared" si="30"/>
        <v>12597759</v>
      </c>
      <c r="AW215" s="2">
        <f t="shared" si="30"/>
        <v>12597759</v>
      </c>
      <c r="AX215" s="2">
        <f t="shared" si="30"/>
        <v>0</v>
      </c>
      <c r="AY215" s="2">
        <f t="shared" si="30"/>
        <v>12597759</v>
      </c>
      <c r="AZ215" s="2">
        <f t="shared" si="30"/>
        <v>0</v>
      </c>
      <c r="BA215" s="2">
        <f t="shared" si="30"/>
        <v>0</v>
      </c>
      <c r="BB215" s="2">
        <f t="shared" si="30"/>
        <v>0</v>
      </c>
      <c r="BC215" s="2">
        <f t="shared" si="30"/>
        <v>0</v>
      </c>
      <c r="BD215" s="2">
        <f t="shared" si="30"/>
        <v>0</v>
      </c>
      <c r="BE215" s="2">
        <f t="shared" si="30"/>
        <v>0</v>
      </c>
      <c r="BF215" s="2">
        <f t="shared" si="30"/>
        <v>0</v>
      </c>
      <c r="BG215" s="2">
        <f t="shared" si="30"/>
        <v>0</v>
      </c>
      <c r="BH215" s="2">
        <f t="shared" si="30"/>
        <v>0</v>
      </c>
      <c r="BI215" s="2">
        <f t="shared" si="30"/>
        <v>0</v>
      </c>
      <c r="BJ215" s="2">
        <f t="shared" si="30"/>
        <v>0</v>
      </c>
      <c r="BK215" s="2">
        <f t="shared" si="30"/>
        <v>0</v>
      </c>
      <c r="BL215" s="2">
        <f t="shared" si="30"/>
        <v>0</v>
      </c>
      <c r="BM215" s="2">
        <f t="shared" si="30"/>
        <v>0</v>
      </c>
      <c r="BN215" s="2">
        <f t="shared" si="30"/>
        <v>0</v>
      </c>
      <c r="BO215" s="2">
        <f t="shared" si="30"/>
        <v>0</v>
      </c>
      <c r="BP215" s="2">
        <f t="shared" si="30"/>
        <v>0</v>
      </c>
      <c r="BQ215" s="2">
        <f t="shared" si="30"/>
        <v>0</v>
      </c>
      <c r="BR215" s="2">
        <f t="shared" si="30"/>
        <v>0</v>
      </c>
      <c r="BS215" s="2">
        <f t="shared" si="30"/>
        <v>0</v>
      </c>
      <c r="BT215" s="2">
        <f t="shared" si="30"/>
        <v>0</v>
      </c>
      <c r="BU215" s="2">
        <f t="shared" si="30"/>
        <v>0</v>
      </c>
      <c r="BV215" s="2">
        <f t="shared" si="30"/>
        <v>0</v>
      </c>
      <c r="BW215" s="2">
        <f t="shared" si="30"/>
        <v>0</v>
      </c>
      <c r="BX215" s="2">
        <f t="shared" si="30"/>
        <v>0</v>
      </c>
      <c r="BY215" s="2">
        <f t="shared" si="30"/>
        <v>0</v>
      </c>
      <c r="BZ215" s="2">
        <f t="shared" si="30"/>
        <v>0</v>
      </c>
      <c r="CA215" s="2">
        <f t="shared" ref="CA215:DF215" si="31">CA236</f>
        <v>19299137</v>
      </c>
      <c r="CB215" s="2">
        <f t="shared" si="31"/>
        <v>19299137</v>
      </c>
      <c r="CC215" s="2">
        <f t="shared" si="31"/>
        <v>0</v>
      </c>
      <c r="CD215" s="2">
        <f t="shared" si="31"/>
        <v>0</v>
      </c>
      <c r="CE215" s="2">
        <f t="shared" si="31"/>
        <v>12597759</v>
      </c>
      <c r="CF215" s="2">
        <f t="shared" si="31"/>
        <v>12597759</v>
      </c>
      <c r="CG215" s="2">
        <f t="shared" si="31"/>
        <v>0</v>
      </c>
      <c r="CH215" s="2">
        <f t="shared" si="31"/>
        <v>12597759</v>
      </c>
      <c r="CI215" s="2">
        <f t="shared" si="31"/>
        <v>0</v>
      </c>
      <c r="CJ215" s="2">
        <f t="shared" si="31"/>
        <v>0</v>
      </c>
      <c r="CK215" s="2">
        <f t="shared" si="31"/>
        <v>0</v>
      </c>
      <c r="CL215" s="2">
        <f t="shared" si="31"/>
        <v>0</v>
      </c>
      <c r="CM215" s="2">
        <f t="shared" si="31"/>
        <v>0</v>
      </c>
      <c r="CN215" s="2">
        <f t="shared" si="31"/>
        <v>0</v>
      </c>
      <c r="CO215" s="2">
        <f t="shared" si="31"/>
        <v>0</v>
      </c>
      <c r="CP215" s="2">
        <f t="shared" si="31"/>
        <v>0</v>
      </c>
      <c r="CQ215" s="2">
        <f t="shared" si="31"/>
        <v>0</v>
      </c>
      <c r="CR215" s="2">
        <f t="shared" si="31"/>
        <v>0</v>
      </c>
      <c r="CS215" s="2">
        <f t="shared" si="31"/>
        <v>0</v>
      </c>
      <c r="CT215" s="2">
        <f t="shared" si="31"/>
        <v>0</v>
      </c>
      <c r="CU215" s="2">
        <f t="shared" si="31"/>
        <v>0</v>
      </c>
      <c r="CV215" s="2">
        <f t="shared" si="31"/>
        <v>0</v>
      </c>
      <c r="CW215" s="2">
        <f t="shared" si="31"/>
        <v>0</v>
      </c>
      <c r="CX215" s="2">
        <f t="shared" si="31"/>
        <v>0</v>
      </c>
      <c r="CY215" s="2">
        <f t="shared" si="31"/>
        <v>0</v>
      </c>
      <c r="CZ215" s="2">
        <f t="shared" si="31"/>
        <v>0</v>
      </c>
      <c r="DA215" s="2">
        <f t="shared" si="31"/>
        <v>0</v>
      </c>
      <c r="DB215" s="2">
        <f t="shared" si="31"/>
        <v>0</v>
      </c>
      <c r="DC215" s="2">
        <f t="shared" si="31"/>
        <v>0</v>
      </c>
      <c r="DD215" s="2">
        <f t="shared" si="31"/>
        <v>0</v>
      </c>
      <c r="DE215" s="2">
        <f t="shared" si="31"/>
        <v>0</v>
      </c>
      <c r="DF215" s="2">
        <f t="shared" si="31"/>
        <v>0</v>
      </c>
      <c r="DG215" s="3">
        <f t="shared" ref="DG215:EL215" si="32">DG236</f>
        <v>0</v>
      </c>
      <c r="DH215" s="3">
        <f t="shared" si="32"/>
        <v>0</v>
      </c>
      <c r="DI215" s="3">
        <f t="shared" si="32"/>
        <v>0</v>
      </c>
      <c r="DJ215" s="3">
        <f t="shared" si="32"/>
        <v>0</v>
      </c>
      <c r="DK215" s="3">
        <f t="shared" si="32"/>
        <v>0</v>
      </c>
      <c r="DL215" s="3">
        <f t="shared" si="32"/>
        <v>0</v>
      </c>
      <c r="DM215" s="3">
        <f t="shared" si="32"/>
        <v>0</v>
      </c>
      <c r="DN215" s="3">
        <f t="shared" si="32"/>
        <v>0</v>
      </c>
      <c r="DO215" s="3">
        <f t="shared" si="32"/>
        <v>0</v>
      </c>
      <c r="DP215" s="3">
        <f t="shared" si="32"/>
        <v>0</v>
      </c>
      <c r="DQ215" s="3">
        <f t="shared" si="32"/>
        <v>0</v>
      </c>
      <c r="DR215" s="3">
        <f t="shared" si="32"/>
        <v>0</v>
      </c>
      <c r="DS215" s="3">
        <f t="shared" si="32"/>
        <v>0</v>
      </c>
      <c r="DT215" s="3">
        <f t="shared" si="32"/>
        <v>0</v>
      </c>
      <c r="DU215" s="3">
        <f t="shared" si="32"/>
        <v>0</v>
      </c>
      <c r="DV215" s="3">
        <f t="shared" si="32"/>
        <v>0</v>
      </c>
      <c r="DW215" s="3">
        <f t="shared" si="32"/>
        <v>0</v>
      </c>
      <c r="DX215" s="3">
        <f t="shared" si="32"/>
        <v>0</v>
      </c>
      <c r="DY215" s="3">
        <f t="shared" si="32"/>
        <v>0</v>
      </c>
      <c r="DZ215" s="3">
        <f t="shared" si="32"/>
        <v>0</v>
      </c>
      <c r="EA215" s="3">
        <f t="shared" si="32"/>
        <v>0</v>
      </c>
      <c r="EB215" s="3">
        <f t="shared" si="32"/>
        <v>0</v>
      </c>
      <c r="EC215" s="3">
        <f t="shared" si="32"/>
        <v>0</v>
      </c>
      <c r="ED215" s="3">
        <f t="shared" si="32"/>
        <v>0</v>
      </c>
      <c r="EE215" s="3">
        <f t="shared" si="32"/>
        <v>0</v>
      </c>
      <c r="EF215" s="3">
        <f t="shared" si="32"/>
        <v>0</v>
      </c>
      <c r="EG215" s="3">
        <f t="shared" si="32"/>
        <v>0</v>
      </c>
      <c r="EH215" s="3">
        <f t="shared" si="32"/>
        <v>0</v>
      </c>
      <c r="EI215" s="3">
        <f t="shared" si="32"/>
        <v>0</v>
      </c>
      <c r="EJ215" s="3">
        <f t="shared" si="32"/>
        <v>0</v>
      </c>
      <c r="EK215" s="3">
        <f t="shared" si="32"/>
        <v>0</v>
      </c>
      <c r="EL215" s="3">
        <f t="shared" si="32"/>
        <v>0</v>
      </c>
      <c r="EM215" s="3">
        <f t="shared" ref="EM215:FR215" si="33">EM236</f>
        <v>0</v>
      </c>
      <c r="EN215" s="3">
        <f t="shared" si="33"/>
        <v>0</v>
      </c>
      <c r="EO215" s="3">
        <f t="shared" si="33"/>
        <v>0</v>
      </c>
      <c r="EP215" s="3">
        <f t="shared" si="33"/>
        <v>0</v>
      </c>
      <c r="EQ215" s="3">
        <f t="shared" si="33"/>
        <v>0</v>
      </c>
      <c r="ER215" s="3">
        <f t="shared" si="33"/>
        <v>0</v>
      </c>
      <c r="ES215" s="3">
        <f t="shared" si="33"/>
        <v>0</v>
      </c>
      <c r="ET215" s="3">
        <f t="shared" si="33"/>
        <v>0</v>
      </c>
      <c r="EU215" s="3">
        <f t="shared" si="33"/>
        <v>0</v>
      </c>
      <c r="EV215" s="3">
        <f t="shared" si="33"/>
        <v>0</v>
      </c>
      <c r="EW215" s="3">
        <f t="shared" si="33"/>
        <v>0</v>
      </c>
      <c r="EX215" s="3">
        <f t="shared" si="33"/>
        <v>0</v>
      </c>
      <c r="EY215" s="3">
        <f t="shared" si="33"/>
        <v>0</v>
      </c>
      <c r="EZ215" s="3">
        <f t="shared" si="33"/>
        <v>0</v>
      </c>
      <c r="FA215" s="3">
        <f t="shared" si="33"/>
        <v>0</v>
      </c>
      <c r="FB215" s="3">
        <f t="shared" si="33"/>
        <v>0</v>
      </c>
      <c r="FC215" s="3">
        <f t="shared" si="33"/>
        <v>0</v>
      </c>
      <c r="FD215" s="3">
        <f t="shared" si="33"/>
        <v>0</v>
      </c>
      <c r="FE215" s="3">
        <f t="shared" si="33"/>
        <v>0</v>
      </c>
      <c r="FF215" s="3">
        <f t="shared" si="33"/>
        <v>0</v>
      </c>
      <c r="FG215" s="3">
        <f t="shared" si="33"/>
        <v>0</v>
      </c>
      <c r="FH215" s="3">
        <f t="shared" si="33"/>
        <v>0</v>
      </c>
      <c r="FI215" s="3">
        <f t="shared" si="33"/>
        <v>0</v>
      </c>
      <c r="FJ215" s="3">
        <f t="shared" si="33"/>
        <v>0</v>
      </c>
      <c r="FK215" s="3">
        <f t="shared" si="33"/>
        <v>0</v>
      </c>
      <c r="FL215" s="3">
        <f t="shared" si="33"/>
        <v>0</v>
      </c>
      <c r="FM215" s="3">
        <f t="shared" si="33"/>
        <v>0</v>
      </c>
      <c r="FN215" s="3">
        <f t="shared" si="33"/>
        <v>0</v>
      </c>
      <c r="FO215" s="3">
        <f t="shared" si="33"/>
        <v>0</v>
      </c>
      <c r="FP215" s="3">
        <f t="shared" si="33"/>
        <v>0</v>
      </c>
      <c r="FQ215" s="3">
        <f t="shared" si="33"/>
        <v>0</v>
      </c>
      <c r="FR215" s="3">
        <f t="shared" si="33"/>
        <v>0</v>
      </c>
      <c r="FS215" s="3">
        <f t="shared" ref="FS215:GX215" si="34">FS236</f>
        <v>0</v>
      </c>
      <c r="FT215" s="3">
        <f t="shared" si="34"/>
        <v>0</v>
      </c>
      <c r="FU215" s="3">
        <f t="shared" si="34"/>
        <v>0</v>
      </c>
      <c r="FV215" s="3">
        <f t="shared" si="34"/>
        <v>0</v>
      </c>
      <c r="FW215" s="3">
        <f t="shared" si="34"/>
        <v>0</v>
      </c>
      <c r="FX215" s="3">
        <f t="shared" si="34"/>
        <v>0</v>
      </c>
      <c r="FY215" s="3">
        <f t="shared" si="34"/>
        <v>0</v>
      </c>
      <c r="FZ215" s="3">
        <f t="shared" si="34"/>
        <v>0</v>
      </c>
      <c r="GA215" s="3">
        <f t="shared" si="34"/>
        <v>0</v>
      </c>
      <c r="GB215" s="3">
        <f t="shared" si="34"/>
        <v>0</v>
      </c>
      <c r="GC215" s="3">
        <f t="shared" si="34"/>
        <v>0</v>
      </c>
      <c r="GD215" s="3">
        <f t="shared" si="34"/>
        <v>0</v>
      </c>
      <c r="GE215" s="3">
        <f t="shared" si="34"/>
        <v>0</v>
      </c>
      <c r="GF215" s="3">
        <f t="shared" si="34"/>
        <v>0</v>
      </c>
      <c r="GG215" s="3">
        <f t="shared" si="34"/>
        <v>0</v>
      </c>
      <c r="GH215" s="3">
        <f t="shared" si="34"/>
        <v>0</v>
      </c>
      <c r="GI215" s="3">
        <f t="shared" si="34"/>
        <v>0</v>
      </c>
      <c r="GJ215" s="3">
        <f t="shared" si="34"/>
        <v>0</v>
      </c>
      <c r="GK215" s="3">
        <f t="shared" si="34"/>
        <v>0</v>
      </c>
      <c r="GL215" s="3">
        <f t="shared" si="34"/>
        <v>0</v>
      </c>
      <c r="GM215" s="3">
        <f t="shared" si="34"/>
        <v>0</v>
      </c>
      <c r="GN215" s="3">
        <f t="shared" si="34"/>
        <v>0</v>
      </c>
      <c r="GO215" s="3">
        <f t="shared" si="34"/>
        <v>0</v>
      </c>
      <c r="GP215" s="3">
        <f t="shared" si="34"/>
        <v>0</v>
      </c>
      <c r="GQ215" s="3">
        <f t="shared" si="34"/>
        <v>0</v>
      </c>
      <c r="GR215" s="3">
        <f t="shared" si="34"/>
        <v>0</v>
      </c>
      <c r="GS215" s="3">
        <f t="shared" si="34"/>
        <v>0</v>
      </c>
      <c r="GT215" s="3">
        <f t="shared" si="34"/>
        <v>0</v>
      </c>
      <c r="GU215" s="3">
        <f t="shared" si="34"/>
        <v>0</v>
      </c>
      <c r="GV215" s="3">
        <f t="shared" si="34"/>
        <v>0</v>
      </c>
      <c r="GW215" s="3">
        <f t="shared" si="34"/>
        <v>0</v>
      </c>
      <c r="GX215" s="3">
        <f t="shared" si="34"/>
        <v>0</v>
      </c>
    </row>
    <row r="217" spans="1:245" x14ac:dyDescent="0.2">
      <c r="A217">
        <v>17</v>
      </c>
      <c r="B217">
        <v>1</v>
      </c>
      <c r="C217">
        <f>ROW(SmtRes!A23)</f>
        <v>23</v>
      </c>
      <c r="D217">
        <f>ROW(EtalonRes!A24)</f>
        <v>24</v>
      </c>
      <c r="E217" t="s">
        <v>328</v>
      </c>
      <c r="F217" t="s">
        <v>329</v>
      </c>
      <c r="G217" t="s">
        <v>330</v>
      </c>
      <c r="H217" t="s">
        <v>331</v>
      </c>
      <c r="I217">
        <v>4000</v>
      </c>
      <c r="J217">
        <v>0</v>
      </c>
      <c r="O217">
        <f t="shared" ref="O217:O234" si="35">ROUND(CP217,0)</f>
        <v>61640</v>
      </c>
      <c r="P217">
        <f t="shared" ref="P217:P234" si="36">ROUND(CQ217*I217,0)</f>
        <v>1480</v>
      </c>
      <c r="Q217">
        <f t="shared" ref="Q217:Q234" si="37">ROUND(CR217*I217,0)</f>
        <v>33160</v>
      </c>
      <c r="R217">
        <f t="shared" ref="R217:R234" si="38">ROUND(CS217*I217,0)</f>
        <v>3240</v>
      </c>
      <c r="S217">
        <f t="shared" ref="S217:S234" si="39">ROUND(CT217*I217,0)</f>
        <v>27000</v>
      </c>
      <c r="T217">
        <f t="shared" ref="T217:T234" si="40">ROUND(CU217*I217,0)</f>
        <v>0</v>
      </c>
      <c r="U217">
        <f t="shared" ref="U217:U234" si="41">CV217*I217</f>
        <v>3400</v>
      </c>
      <c r="V217">
        <f t="shared" ref="V217:V234" si="42">CW217*I217</f>
        <v>280</v>
      </c>
      <c r="W217">
        <f t="shared" ref="W217:W234" si="43">ROUND(CX217*I217,0)</f>
        <v>0</v>
      </c>
      <c r="X217">
        <f t="shared" ref="X217:X234" si="44">ROUND(CY217,0)</f>
        <v>33264</v>
      </c>
      <c r="Y217">
        <f t="shared" ref="Y217:Y234" si="45">ROUND(CZ217,0)</f>
        <v>20866</v>
      </c>
      <c r="AA217">
        <v>224391872</v>
      </c>
      <c r="AB217">
        <f t="shared" ref="AB217:AB234" si="46">ROUND((AC217+AD217+AF217),2)</f>
        <v>15.41</v>
      </c>
      <c r="AC217">
        <f t="shared" ref="AC217:AC223" si="47">ROUND((ES217),2)</f>
        <v>0.37</v>
      </c>
      <c r="AD217">
        <f t="shared" ref="AD217:AD233" si="48">ROUND((((ET217)-(EU217))+AE217),2)</f>
        <v>8.2899999999999991</v>
      </c>
      <c r="AE217">
        <f t="shared" ref="AE217:AE233" si="49">ROUND((EU217),2)</f>
        <v>0.81</v>
      </c>
      <c r="AF217">
        <f t="shared" ref="AF217:AF233" si="50">ROUND((EV217),2)</f>
        <v>6.75</v>
      </c>
      <c r="AG217">
        <f t="shared" ref="AG217:AG234" si="51">ROUND((AP217),2)</f>
        <v>0</v>
      </c>
      <c r="AH217">
        <f t="shared" ref="AH217:AH233" si="52">(EW217)</f>
        <v>0.85</v>
      </c>
      <c r="AI217">
        <f t="shared" ref="AI217:AI233" si="53">(EX217)</f>
        <v>7.0000000000000007E-2</v>
      </c>
      <c r="AJ217">
        <f t="shared" ref="AJ217:AJ234" si="54">(AS217)</f>
        <v>0</v>
      </c>
      <c r="AK217">
        <v>15.41</v>
      </c>
      <c r="AL217">
        <v>0.37</v>
      </c>
      <c r="AM217">
        <v>8.2899999999999991</v>
      </c>
      <c r="AN217">
        <v>0.81</v>
      </c>
      <c r="AO217">
        <v>6.75</v>
      </c>
      <c r="AP217">
        <v>0</v>
      </c>
      <c r="AQ217">
        <v>0.85</v>
      </c>
      <c r="AR217">
        <v>7.0000000000000007E-2</v>
      </c>
      <c r="AS217">
        <v>0</v>
      </c>
      <c r="AT217">
        <v>110</v>
      </c>
      <c r="AU217">
        <v>69</v>
      </c>
      <c r="AV217">
        <v>1</v>
      </c>
      <c r="AW217">
        <v>1</v>
      </c>
      <c r="AZ217">
        <v>1</v>
      </c>
      <c r="BA217">
        <v>1</v>
      </c>
      <c r="BB217">
        <v>1</v>
      </c>
      <c r="BC217">
        <v>1</v>
      </c>
      <c r="BD217" t="s">
        <v>2</v>
      </c>
      <c r="BE217" t="s">
        <v>2</v>
      </c>
      <c r="BF217" t="s">
        <v>2</v>
      </c>
      <c r="BG217" t="s">
        <v>2</v>
      </c>
      <c r="BH217">
        <v>0</v>
      </c>
      <c r="BI217">
        <v>1</v>
      </c>
      <c r="BJ217" t="s">
        <v>332</v>
      </c>
      <c r="BM217">
        <v>8001</v>
      </c>
      <c r="BN217">
        <v>0</v>
      </c>
      <c r="BO217" t="s">
        <v>2</v>
      </c>
      <c r="BP217">
        <v>0</v>
      </c>
      <c r="BQ217">
        <v>23</v>
      </c>
      <c r="BR217">
        <v>0</v>
      </c>
      <c r="BS217">
        <v>1</v>
      </c>
      <c r="BT217">
        <v>1</v>
      </c>
      <c r="BU217">
        <v>1</v>
      </c>
      <c r="BV217">
        <v>1</v>
      </c>
      <c r="BW217">
        <v>1</v>
      </c>
      <c r="BX217">
        <v>1</v>
      </c>
      <c r="BY217" t="s">
        <v>2</v>
      </c>
      <c r="BZ217">
        <v>110</v>
      </c>
      <c r="CA217">
        <v>69</v>
      </c>
      <c r="CE217">
        <v>0</v>
      </c>
      <c r="CF217">
        <v>0</v>
      </c>
      <c r="CG217">
        <v>0</v>
      </c>
      <c r="CM217">
        <v>0</v>
      </c>
      <c r="CN217" t="s">
        <v>2</v>
      </c>
      <c r="CO217">
        <v>0</v>
      </c>
      <c r="CP217">
        <f t="shared" ref="CP217:CP234" si="55">(P217+Q217+S217)</f>
        <v>61640</v>
      </c>
      <c r="CQ217">
        <f t="shared" ref="CQ217:CQ234" si="56">AC217*BC217</f>
        <v>0.37</v>
      </c>
      <c r="CR217">
        <f t="shared" ref="CR217:CR234" si="57">AD217*BB217</f>
        <v>8.2899999999999991</v>
      </c>
      <c r="CS217">
        <f t="shared" ref="CS217:CS234" si="58">AE217*BS217</f>
        <v>0.81</v>
      </c>
      <c r="CT217">
        <f t="shared" ref="CT217:CT234" si="59">AF217*BA217</f>
        <v>6.75</v>
      </c>
      <c r="CU217">
        <f t="shared" ref="CU217:CU234" si="60">AG217</f>
        <v>0</v>
      </c>
      <c r="CV217">
        <f t="shared" ref="CV217:CV234" si="61">AH217</f>
        <v>0.85</v>
      </c>
      <c r="CW217">
        <f t="shared" ref="CW217:CW234" si="62">AI217</f>
        <v>7.0000000000000007E-2</v>
      </c>
      <c r="CX217">
        <f t="shared" ref="CX217:CX234" si="63">AJ217</f>
        <v>0</v>
      </c>
      <c r="CY217">
        <f t="shared" ref="CY217:CY234" si="64">(((S217+R217)*AT217)/100)</f>
        <v>33264</v>
      </c>
      <c r="CZ217">
        <f t="shared" ref="CZ217:CZ234" si="65">(((S217+R217)*AU217)/100)</f>
        <v>20865.599999999999</v>
      </c>
      <c r="DC217" t="s">
        <v>2</v>
      </c>
      <c r="DD217" t="s">
        <v>2</v>
      </c>
      <c r="DE217" t="s">
        <v>2</v>
      </c>
      <c r="DF217" t="s">
        <v>2</v>
      </c>
      <c r="DG217" t="s">
        <v>2</v>
      </c>
      <c r="DH217" t="s">
        <v>2</v>
      </c>
      <c r="DI217" t="s">
        <v>2</v>
      </c>
      <c r="DJ217" t="s">
        <v>2</v>
      </c>
      <c r="DK217" t="s">
        <v>2</v>
      </c>
      <c r="DL217" t="s">
        <v>2</v>
      </c>
      <c r="DM217" t="s">
        <v>2</v>
      </c>
      <c r="DN217">
        <v>0</v>
      </c>
      <c r="DO217">
        <v>0</v>
      </c>
      <c r="DP217">
        <v>1</v>
      </c>
      <c r="DQ217">
        <v>1</v>
      </c>
      <c r="DU217">
        <v>1007</v>
      </c>
      <c r="DV217" t="s">
        <v>331</v>
      </c>
      <c r="DW217" t="s">
        <v>331</v>
      </c>
      <c r="DX217">
        <v>1</v>
      </c>
      <c r="DZ217" t="s">
        <v>2</v>
      </c>
      <c r="EA217" t="s">
        <v>2</v>
      </c>
      <c r="EB217" t="s">
        <v>2</v>
      </c>
      <c r="EC217" t="s">
        <v>2</v>
      </c>
      <c r="EE217">
        <v>222773564</v>
      </c>
      <c r="EF217">
        <v>23</v>
      </c>
      <c r="EG217" t="s">
        <v>333</v>
      </c>
      <c r="EH217">
        <v>8</v>
      </c>
      <c r="EI217" t="s">
        <v>334</v>
      </c>
      <c r="EJ217">
        <v>1</v>
      </c>
      <c r="EK217">
        <v>8001</v>
      </c>
      <c r="EL217" t="s">
        <v>334</v>
      </c>
      <c r="EM217" t="s">
        <v>335</v>
      </c>
      <c r="EN217" t="s">
        <v>2</v>
      </c>
      <c r="EO217" t="s">
        <v>2</v>
      </c>
      <c r="EQ217">
        <v>0</v>
      </c>
      <c r="ER217">
        <v>15.41</v>
      </c>
      <c r="ES217">
        <v>0.37</v>
      </c>
      <c r="ET217">
        <v>8.2899999999999991</v>
      </c>
      <c r="EU217">
        <v>0.81</v>
      </c>
      <c r="EV217">
        <v>6.75</v>
      </c>
      <c r="EW217">
        <v>0.85</v>
      </c>
      <c r="EX217">
        <v>7.0000000000000007E-2</v>
      </c>
      <c r="EY217">
        <v>0</v>
      </c>
      <c r="FQ217">
        <v>0</v>
      </c>
      <c r="FR217">
        <f t="shared" ref="FR217:FR234" si="66">ROUND(IF(AND(BH217=3,BI217=3),P217,0),0)</f>
        <v>0</v>
      </c>
      <c r="FS217">
        <v>0</v>
      </c>
      <c r="FX217">
        <v>110</v>
      </c>
      <c r="FY217">
        <v>69</v>
      </c>
      <c r="GA217" t="s">
        <v>2</v>
      </c>
      <c r="GD217">
        <v>1</v>
      </c>
      <c r="GF217">
        <v>-1280784821</v>
      </c>
      <c r="GG217">
        <v>2</v>
      </c>
      <c r="GH217">
        <v>1</v>
      </c>
      <c r="GI217">
        <v>-2</v>
      </c>
      <c r="GJ217">
        <v>0</v>
      </c>
      <c r="GK217">
        <v>0</v>
      </c>
      <c r="GL217">
        <f t="shared" ref="GL217:GL234" si="67">ROUND(IF(AND(BH217=3,BI217=3,FS217&lt;&gt;0),P217,0),0)</f>
        <v>0</v>
      </c>
      <c r="GM217">
        <f t="shared" ref="GM217:GM234" si="68">ROUND(O217+X217+Y217,0)+GX217</f>
        <v>115770</v>
      </c>
      <c r="GN217">
        <f t="shared" ref="GN217:GN234" si="69">IF(OR(BI217=0,BI217=1),ROUND(O217+X217+Y217,0),0)</f>
        <v>115770</v>
      </c>
      <c r="GO217">
        <f t="shared" ref="GO217:GO234" si="70">IF(BI217=2,ROUND(O217+X217+Y217,0),0)</f>
        <v>0</v>
      </c>
      <c r="GP217">
        <f t="shared" ref="GP217:GP234" si="71">IF(BI217=4,ROUND(O217+X217+Y217,0)+GX217,0)</f>
        <v>0</v>
      </c>
      <c r="GR217">
        <v>0</v>
      </c>
      <c r="GS217">
        <v>3</v>
      </c>
      <c r="GT217">
        <v>0</v>
      </c>
      <c r="GU217" t="s">
        <v>2</v>
      </c>
      <c r="GV217">
        <f t="shared" ref="GV217:GV233" si="72">ROUND((GT217),2)</f>
        <v>0</v>
      </c>
      <c r="GW217">
        <v>1</v>
      </c>
      <c r="GX217">
        <f t="shared" ref="GX217:GX234" si="73">ROUND(HC217*I217,0)</f>
        <v>0</v>
      </c>
      <c r="HA217">
        <v>0</v>
      </c>
      <c r="HB217">
        <v>0</v>
      </c>
      <c r="HC217">
        <f t="shared" ref="HC217:HC234" si="74">GV217*GW217</f>
        <v>0</v>
      </c>
      <c r="HE217" t="s">
        <v>2</v>
      </c>
      <c r="HF217" t="s">
        <v>2</v>
      </c>
      <c r="IK217">
        <v>0</v>
      </c>
    </row>
    <row r="218" spans="1:245" x14ac:dyDescent="0.2">
      <c r="A218">
        <v>17</v>
      </c>
      <c r="B218">
        <v>1</v>
      </c>
      <c r="E218" t="s">
        <v>336</v>
      </c>
      <c r="F218" t="s">
        <v>337</v>
      </c>
      <c r="G218" t="s">
        <v>338</v>
      </c>
      <c r="H218" t="s">
        <v>331</v>
      </c>
      <c r="I218">
        <f>ROUND(4000*1.15,4)</f>
        <v>4600</v>
      </c>
      <c r="J218">
        <v>0</v>
      </c>
      <c r="O218">
        <f t="shared" si="35"/>
        <v>591146</v>
      </c>
      <c r="P218">
        <f t="shared" si="36"/>
        <v>591146</v>
      </c>
      <c r="Q218">
        <f t="shared" si="37"/>
        <v>0</v>
      </c>
      <c r="R218">
        <f t="shared" si="38"/>
        <v>0</v>
      </c>
      <c r="S218">
        <f t="shared" si="39"/>
        <v>0</v>
      </c>
      <c r="T218">
        <f t="shared" si="40"/>
        <v>0</v>
      </c>
      <c r="U218">
        <f t="shared" si="41"/>
        <v>0</v>
      </c>
      <c r="V218">
        <f t="shared" si="42"/>
        <v>0</v>
      </c>
      <c r="W218">
        <f t="shared" si="43"/>
        <v>0</v>
      </c>
      <c r="X218">
        <f t="shared" si="44"/>
        <v>0</v>
      </c>
      <c r="Y218">
        <f t="shared" si="45"/>
        <v>0</v>
      </c>
      <c r="AA218">
        <v>224391872</v>
      </c>
      <c r="AB218">
        <f t="shared" si="46"/>
        <v>128.51</v>
      </c>
      <c r="AC218">
        <f t="shared" si="47"/>
        <v>128.51</v>
      </c>
      <c r="AD218">
        <f t="shared" si="48"/>
        <v>0</v>
      </c>
      <c r="AE218">
        <f t="shared" si="49"/>
        <v>0</v>
      </c>
      <c r="AF218">
        <f t="shared" si="50"/>
        <v>0</v>
      </c>
      <c r="AG218">
        <f t="shared" si="51"/>
        <v>0</v>
      </c>
      <c r="AH218">
        <f t="shared" si="52"/>
        <v>0</v>
      </c>
      <c r="AI218">
        <f t="shared" si="53"/>
        <v>0</v>
      </c>
      <c r="AJ218">
        <f t="shared" si="54"/>
        <v>0</v>
      </c>
      <c r="AK218">
        <v>128.51</v>
      </c>
      <c r="AL218">
        <v>128.51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1</v>
      </c>
      <c r="AW218">
        <v>1</v>
      </c>
      <c r="AZ218">
        <v>1</v>
      </c>
      <c r="BA218">
        <v>1</v>
      </c>
      <c r="BB218">
        <v>1</v>
      </c>
      <c r="BC218">
        <v>1</v>
      </c>
      <c r="BD218" t="s">
        <v>2</v>
      </c>
      <c r="BE218" t="s">
        <v>2</v>
      </c>
      <c r="BF218" t="s">
        <v>2</v>
      </c>
      <c r="BG218" t="s">
        <v>2</v>
      </c>
      <c r="BH218">
        <v>3</v>
      </c>
      <c r="BI218">
        <v>1</v>
      </c>
      <c r="BJ218" t="s">
        <v>339</v>
      </c>
      <c r="BM218">
        <v>500001</v>
      </c>
      <c r="BN218">
        <v>0</v>
      </c>
      <c r="BO218" t="s">
        <v>2</v>
      </c>
      <c r="BP218">
        <v>0</v>
      </c>
      <c r="BQ218">
        <v>8</v>
      </c>
      <c r="BR218">
        <v>0</v>
      </c>
      <c r="BS218">
        <v>1</v>
      </c>
      <c r="BT218">
        <v>1</v>
      </c>
      <c r="BU218">
        <v>1</v>
      </c>
      <c r="BV218">
        <v>1</v>
      </c>
      <c r="BW218">
        <v>1</v>
      </c>
      <c r="BX218">
        <v>1</v>
      </c>
      <c r="BY218" t="s">
        <v>2</v>
      </c>
      <c r="BZ218">
        <v>0</v>
      </c>
      <c r="CA218">
        <v>0</v>
      </c>
      <c r="CE218">
        <v>0</v>
      </c>
      <c r="CF218">
        <v>0</v>
      </c>
      <c r="CG218">
        <v>0</v>
      </c>
      <c r="CM218">
        <v>0</v>
      </c>
      <c r="CN218" t="s">
        <v>2</v>
      </c>
      <c r="CO218">
        <v>0</v>
      </c>
      <c r="CP218">
        <f t="shared" si="55"/>
        <v>591146</v>
      </c>
      <c r="CQ218">
        <f t="shared" si="56"/>
        <v>128.51</v>
      </c>
      <c r="CR218">
        <f t="shared" si="57"/>
        <v>0</v>
      </c>
      <c r="CS218">
        <f t="shared" si="58"/>
        <v>0</v>
      </c>
      <c r="CT218">
        <f t="shared" si="59"/>
        <v>0</v>
      </c>
      <c r="CU218">
        <f t="shared" si="60"/>
        <v>0</v>
      </c>
      <c r="CV218">
        <f t="shared" si="61"/>
        <v>0</v>
      </c>
      <c r="CW218">
        <f t="shared" si="62"/>
        <v>0</v>
      </c>
      <c r="CX218">
        <f t="shared" si="63"/>
        <v>0</v>
      </c>
      <c r="CY218">
        <f t="shared" si="64"/>
        <v>0</v>
      </c>
      <c r="CZ218">
        <f t="shared" si="65"/>
        <v>0</v>
      </c>
      <c r="DC218" t="s">
        <v>2</v>
      </c>
      <c r="DD218" t="s">
        <v>2</v>
      </c>
      <c r="DE218" t="s">
        <v>2</v>
      </c>
      <c r="DF218" t="s">
        <v>2</v>
      </c>
      <c r="DG218" t="s">
        <v>2</v>
      </c>
      <c r="DH218" t="s">
        <v>2</v>
      </c>
      <c r="DI218" t="s">
        <v>2</v>
      </c>
      <c r="DJ218" t="s">
        <v>2</v>
      </c>
      <c r="DK218" t="s">
        <v>2</v>
      </c>
      <c r="DL218" t="s">
        <v>2</v>
      </c>
      <c r="DM218" t="s">
        <v>2</v>
      </c>
      <c r="DN218">
        <v>0</v>
      </c>
      <c r="DO218">
        <v>0</v>
      </c>
      <c r="DP218">
        <v>1</v>
      </c>
      <c r="DQ218">
        <v>1</v>
      </c>
      <c r="DU218">
        <v>1007</v>
      </c>
      <c r="DV218" t="s">
        <v>331</v>
      </c>
      <c r="DW218" t="s">
        <v>331</v>
      </c>
      <c r="DX218">
        <v>1</v>
      </c>
      <c r="DZ218" t="s">
        <v>2</v>
      </c>
      <c r="EA218" t="s">
        <v>2</v>
      </c>
      <c r="EB218" t="s">
        <v>2</v>
      </c>
      <c r="EC218" t="s">
        <v>2</v>
      </c>
      <c r="EE218">
        <v>222773498</v>
      </c>
      <c r="EF218">
        <v>8</v>
      </c>
      <c r="EG218" t="s">
        <v>340</v>
      </c>
      <c r="EH218">
        <v>0</v>
      </c>
      <c r="EI218" t="s">
        <v>2</v>
      </c>
      <c r="EJ218">
        <v>1</v>
      </c>
      <c r="EK218">
        <v>500001</v>
      </c>
      <c r="EL218" t="s">
        <v>341</v>
      </c>
      <c r="EM218" t="s">
        <v>342</v>
      </c>
      <c r="EN218" t="s">
        <v>2</v>
      </c>
      <c r="EO218" t="s">
        <v>2</v>
      </c>
      <c r="EQ218">
        <v>0</v>
      </c>
      <c r="ER218">
        <v>128.51</v>
      </c>
      <c r="ES218">
        <v>128.51</v>
      </c>
      <c r="ET218">
        <v>0</v>
      </c>
      <c r="EU218">
        <v>0</v>
      </c>
      <c r="EV218">
        <v>0</v>
      </c>
      <c r="EW218">
        <v>0</v>
      </c>
      <c r="EX218">
        <v>0</v>
      </c>
      <c r="EY218">
        <v>0</v>
      </c>
      <c r="FQ218">
        <v>0</v>
      </c>
      <c r="FR218">
        <f t="shared" si="66"/>
        <v>0</v>
      </c>
      <c r="FS218">
        <v>0</v>
      </c>
      <c r="FX218">
        <v>0</v>
      </c>
      <c r="FY218">
        <v>0</v>
      </c>
      <c r="GA218" t="s">
        <v>2</v>
      </c>
      <c r="GD218">
        <v>1</v>
      </c>
      <c r="GF218">
        <v>112980623</v>
      </c>
      <c r="GG218">
        <v>2</v>
      </c>
      <c r="GH218">
        <v>1</v>
      </c>
      <c r="GI218">
        <v>-2</v>
      </c>
      <c r="GJ218">
        <v>0</v>
      </c>
      <c r="GK218">
        <v>0</v>
      </c>
      <c r="GL218">
        <f t="shared" si="67"/>
        <v>0</v>
      </c>
      <c r="GM218">
        <f t="shared" si="68"/>
        <v>591146</v>
      </c>
      <c r="GN218">
        <f t="shared" si="69"/>
        <v>591146</v>
      </c>
      <c r="GO218">
        <f t="shared" si="70"/>
        <v>0</v>
      </c>
      <c r="GP218">
        <f t="shared" si="71"/>
        <v>0</v>
      </c>
      <c r="GR218">
        <v>0</v>
      </c>
      <c r="GS218">
        <v>3</v>
      </c>
      <c r="GT218">
        <v>0</v>
      </c>
      <c r="GU218" t="s">
        <v>2</v>
      </c>
      <c r="GV218">
        <f t="shared" si="72"/>
        <v>0</v>
      </c>
      <c r="GW218">
        <v>1</v>
      </c>
      <c r="GX218">
        <f t="shared" si="73"/>
        <v>0</v>
      </c>
      <c r="HA218">
        <v>0</v>
      </c>
      <c r="HB218">
        <v>0</v>
      </c>
      <c r="HC218">
        <f t="shared" si="74"/>
        <v>0</v>
      </c>
      <c r="HE218" t="s">
        <v>2</v>
      </c>
      <c r="HF218" t="s">
        <v>2</v>
      </c>
      <c r="IK218">
        <v>0</v>
      </c>
    </row>
    <row r="219" spans="1:245" x14ac:dyDescent="0.2">
      <c r="A219">
        <v>17</v>
      </c>
      <c r="B219">
        <v>1</v>
      </c>
      <c r="C219">
        <f>ROW(SmtRes!A28)</f>
        <v>28</v>
      </c>
      <c r="D219">
        <f>ROW(EtalonRes!A30)</f>
        <v>30</v>
      </c>
      <c r="E219" t="s">
        <v>343</v>
      </c>
      <c r="F219" t="s">
        <v>344</v>
      </c>
      <c r="G219" t="s">
        <v>345</v>
      </c>
      <c r="H219" t="s">
        <v>331</v>
      </c>
      <c r="I219">
        <v>4000</v>
      </c>
      <c r="J219">
        <v>0</v>
      </c>
      <c r="O219">
        <f t="shared" si="35"/>
        <v>58640</v>
      </c>
      <c r="P219">
        <f t="shared" si="36"/>
        <v>1480</v>
      </c>
      <c r="Q219">
        <f t="shared" si="37"/>
        <v>32400</v>
      </c>
      <c r="R219">
        <f t="shared" si="38"/>
        <v>3240</v>
      </c>
      <c r="S219">
        <f t="shared" si="39"/>
        <v>24760</v>
      </c>
      <c r="T219">
        <f t="shared" si="40"/>
        <v>0</v>
      </c>
      <c r="U219">
        <f t="shared" si="41"/>
        <v>3120</v>
      </c>
      <c r="V219">
        <f t="shared" si="42"/>
        <v>280</v>
      </c>
      <c r="W219">
        <f t="shared" si="43"/>
        <v>0</v>
      </c>
      <c r="X219">
        <f t="shared" si="44"/>
        <v>34160</v>
      </c>
      <c r="Y219">
        <f t="shared" si="45"/>
        <v>22400</v>
      </c>
      <c r="AA219">
        <v>224391872</v>
      </c>
      <c r="AB219">
        <f t="shared" si="46"/>
        <v>14.66</v>
      </c>
      <c r="AC219">
        <f t="shared" si="47"/>
        <v>0.37</v>
      </c>
      <c r="AD219">
        <f t="shared" si="48"/>
        <v>8.1</v>
      </c>
      <c r="AE219">
        <f t="shared" si="49"/>
        <v>0.81</v>
      </c>
      <c r="AF219">
        <f t="shared" si="50"/>
        <v>6.19</v>
      </c>
      <c r="AG219">
        <f t="shared" si="51"/>
        <v>0</v>
      </c>
      <c r="AH219">
        <f t="shared" si="52"/>
        <v>0.78</v>
      </c>
      <c r="AI219">
        <f t="shared" si="53"/>
        <v>7.0000000000000007E-2</v>
      </c>
      <c r="AJ219">
        <f t="shared" si="54"/>
        <v>0</v>
      </c>
      <c r="AK219">
        <v>14.66</v>
      </c>
      <c r="AL219">
        <v>0.37</v>
      </c>
      <c r="AM219">
        <v>8.1</v>
      </c>
      <c r="AN219">
        <v>0.81</v>
      </c>
      <c r="AO219">
        <v>6.19</v>
      </c>
      <c r="AP219">
        <v>0</v>
      </c>
      <c r="AQ219">
        <v>0.78</v>
      </c>
      <c r="AR219">
        <v>7.0000000000000007E-2</v>
      </c>
      <c r="AS219">
        <v>0</v>
      </c>
      <c r="AT219">
        <v>122</v>
      </c>
      <c r="AU219">
        <v>80</v>
      </c>
      <c r="AV219">
        <v>1</v>
      </c>
      <c r="AW219">
        <v>1</v>
      </c>
      <c r="AZ219">
        <v>1</v>
      </c>
      <c r="BA219">
        <v>1</v>
      </c>
      <c r="BB219">
        <v>1</v>
      </c>
      <c r="BC219">
        <v>1</v>
      </c>
      <c r="BD219" t="s">
        <v>2</v>
      </c>
      <c r="BE219" t="s">
        <v>2</v>
      </c>
      <c r="BF219" t="s">
        <v>2</v>
      </c>
      <c r="BG219" t="s">
        <v>2</v>
      </c>
      <c r="BH219">
        <v>0</v>
      </c>
      <c r="BI219">
        <v>1</v>
      </c>
      <c r="BJ219" t="s">
        <v>346</v>
      </c>
      <c r="BM219">
        <v>8001</v>
      </c>
      <c r="BN219">
        <v>0</v>
      </c>
      <c r="BO219" t="s">
        <v>2</v>
      </c>
      <c r="BP219">
        <v>0</v>
      </c>
      <c r="BQ219">
        <v>23</v>
      </c>
      <c r="BR219">
        <v>0</v>
      </c>
      <c r="BS219">
        <v>1</v>
      </c>
      <c r="BT219">
        <v>1</v>
      </c>
      <c r="BU219">
        <v>1</v>
      </c>
      <c r="BV219">
        <v>1</v>
      </c>
      <c r="BW219">
        <v>1</v>
      </c>
      <c r="BX219">
        <v>1</v>
      </c>
      <c r="BY219" t="s">
        <v>2</v>
      </c>
      <c r="BZ219">
        <v>122</v>
      </c>
      <c r="CA219">
        <v>80</v>
      </c>
      <c r="CE219">
        <v>0</v>
      </c>
      <c r="CF219">
        <v>0</v>
      </c>
      <c r="CG219">
        <v>0</v>
      </c>
      <c r="CM219">
        <v>0</v>
      </c>
      <c r="CN219" t="s">
        <v>2</v>
      </c>
      <c r="CO219">
        <v>0</v>
      </c>
      <c r="CP219">
        <f t="shared" si="55"/>
        <v>58640</v>
      </c>
      <c r="CQ219">
        <f t="shared" si="56"/>
        <v>0.37</v>
      </c>
      <c r="CR219">
        <f t="shared" si="57"/>
        <v>8.1</v>
      </c>
      <c r="CS219">
        <f t="shared" si="58"/>
        <v>0.81</v>
      </c>
      <c r="CT219">
        <f t="shared" si="59"/>
        <v>6.19</v>
      </c>
      <c r="CU219">
        <f t="shared" si="60"/>
        <v>0</v>
      </c>
      <c r="CV219">
        <f t="shared" si="61"/>
        <v>0.78</v>
      </c>
      <c r="CW219">
        <f t="shared" si="62"/>
        <v>7.0000000000000007E-2</v>
      </c>
      <c r="CX219">
        <f t="shared" si="63"/>
        <v>0</v>
      </c>
      <c r="CY219">
        <f t="shared" si="64"/>
        <v>34160</v>
      </c>
      <c r="CZ219">
        <f t="shared" si="65"/>
        <v>22400</v>
      </c>
      <c r="DC219" t="s">
        <v>2</v>
      </c>
      <c r="DD219" t="s">
        <v>2</v>
      </c>
      <c r="DE219" t="s">
        <v>2</v>
      </c>
      <c r="DF219" t="s">
        <v>2</v>
      </c>
      <c r="DG219" t="s">
        <v>2</v>
      </c>
      <c r="DH219" t="s">
        <v>2</v>
      </c>
      <c r="DI219" t="s">
        <v>2</v>
      </c>
      <c r="DJ219" t="s">
        <v>2</v>
      </c>
      <c r="DK219" t="s">
        <v>2</v>
      </c>
      <c r="DL219" t="s">
        <v>2</v>
      </c>
      <c r="DM219" t="s">
        <v>2</v>
      </c>
      <c r="DN219">
        <v>0</v>
      </c>
      <c r="DO219">
        <v>0</v>
      </c>
      <c r="DP219">
        <v>1</v>
      </c>
      <c r="DQ219">
        <v>1</v>
      </c>
      <c r="DU219">
        <v>1007</v>
      </c>
      <c r="DV219" t="s">
        <v>331</v>
      </c>
      <c r="DW219" t="s">
        <v>331</v>
      </c>
      <c r="DX219">
        <v>1</v>
      </c>
      <c r="DZ219" t="s">
        <v>2</v>
      </c>
      <c r="EA219" t="s">
        <v>2</v>
      </c>
      <c r="EB219" t="s">
        <v>2</v>
      </c>
      <c r="EC219" t="s">
        <v>2</v>
      </c>
      <c r="EE219">
        <v>222773564</v>
      </c>
      <c r="EF219">
        <v>23</v>
      </c>
      <c r="EG219" t="s">
        <v>333</v>
      </c>
      <c r="EH219">
        <v>8</v>
      </c>
      <c r="EI219" t="s">
        <v>334</v>
      </c>
      <c r="EJ219">
        <v>1</v>
      </c>
      <c r="EK219">
        <v>8001</v>
      </c>
      <c r="EL219" t="s">
        <v>334</v>
      </c>
      <c r="EM219" t="s">
        <v>335</v>
      </c>
      <c r="EN219" t="s">
        <v>2</v>
      </c>
      <c r="EO219" t="s">
        <v>2</v>
      </c>
      <c r="EQ219">
        <v>0</v>
      </c>
      <c r="ER219">
        <v>14.66</v>
      </c>
      <c r="ES219">
        <v>0.37</v>
      </c>
      <c r="ET219">
        <v>8.1</v>
      </c>
      <c r="EU219">
        <v>0.81</v>
      </c>
      <c r="EV219">
        <v>6.19</v>
      </c>
      <c r="EW219">
        <v>0.78</v>
      </c>
      <c r="EX219">
        <v>7.0000000000000007E-2</v>
      </c>
      <c r="EY219">
        <v>0</v>
      </c>
      <c r="FQ219">
        <v>0</v>
      </c>
      <c r="FR219">
        <f t="shared" si="66"/>
        <v>0</v>
      </c>
      <c r="FS219">
        <v>0</v>
      </c>
      <c r="FX219">
        <v>122</v>
      </c>
      <c r="FY219">
        <v>80</v>
      </c>
      <c r="GA219" t="s">
        <v>2</v>
      </c>
      <c r="GD219">
        <v>1</v>
      </c>
      <c r="GF219">
        <v>-314879943</v>
      </c>
      <c r="GG219">
        <v>2</v>
      </c>
      <c r="GH219">
        <v>2</v>
      </c>
      <c r="GI219">
        <v>-2</v>
      </c>
      <c r="GJ219">
        <v>0</v>
      </c>
      <c r="GK219">
        <v>0</v>
      </c>
      <c r="GL219">
        <f t="shared" si="67"/>
        <v>0</v>
      </c>
      <c r="GM219">
        <f t="shared" si="68"/>
        <v>115200</v>
      </c>
      <c r="GN219">
        <f t="shared" si="69"/>
        <v>115200</v>
      </c>
      <c r="GO219">
        <f t="shared" si="70"/>
        <v>0</v>
      </c>
      <c r="GP219">
        <f t="shared" si="71"/>
        <v>0</v>
      </c>
      <c r="GR219">
        <v>0</v>
      </c>
      <c r="GS219">
        <v>3</v>
      </c>
      <c r="GT219">
        <v>0</v>
      </c>
      <c r="GU219" t="s">
        <v>2</v>
      </c>
      <c r="GV219">
        <f t="shared" si="72"/>
        <v>0</v>
      </c>
      <c r="GW219">
        <v>1</v>
      </c>
      <c r="GX219">
        <f t="shared" si="73"/>
        <v>0</v>
      </c>
      <c r="HA219">
        <v>0</v>
      </c>
      <c r="HB219">
        <v>0</v>
      </c>
      <c r="HC219">
        <f t="shared" si="74"/>
        <v>0</v>
      </c>
      <c r="HE219" t="s">
        <v>2</v>
      </c>
      <c r="HF219" t="s">
        <v>2</v>
      </c>
      <c r="IK219">
        <v>0</v>
      </c>
    </row>
    <row r="220" spans="1:245" x14ac:dyDescent="0.2">
      <c r="A220">
        <v>17</v>
      </c>
      <c r="B220">
        <v>1</v>
      </c>
      <c r="E220" t="s">
        <v>347</v>
      </c>
      <c r="F220" t="s">
        <v>348</v>
      </c>
      <c r="G220" t="s">
        <v>349</v>
      </c>
      <c r="H220" t="s">
        <v>331</v>
      </c>
      <c r="I220">
        <f>ROUND(4000*1.1,9)</f>
        <v>4400</v>
      </c>
      <c r="J220">
        <v>0</v>
      </c>
      <c r="O220">
        <f t="shared" si="35"/>
        <v>310640</v>
      </c>
      <c r="P220">
        <f t="shared" si="36"/>
        <v>310640</v>
      </c>
      <c r="Q220">
        <f t="shared" si="37"/>
        <v>0</v>
      </c>
      <c r="R220">
        <f t="shared" si="38"/>
        <v>0</v>
      </c>
      <c r="S220">
        <f t="shared" si="39"/>
        <v>0</v>
      </c>
      <c r="T220">
        <f t="shared" si="40"/>
        <v>0</v>
      </c>
      <c r="U220">
        <f t="shared" si="41"/>
        <v>0</v>
      </c>
      <c r="V220">
        <f t="shared" si="42"/>
        <v>0</v>
      </c>
      <c r="W220">
        <f t="shared" si="43"/>
        <v>0</v>
      </c>
      <c r="X220">
        <f t="shared" si="44"/>
        <v>0</v>
      </c>
      <c r="Y220">
        <f t="shared" si="45"/>
        <v>0</v>
      </c>
      <c r="AA220">
        <v>224391872</v>
      </c>
      <c r="AB220">
        <f t="shared" si="46"/>
        <v>70.599999999999994</v>
      </c>
      <c r="AC220">
        <f t="shared" si="47"/>
        <v>70.599999999999994</v>
      </c>
      <c r="AD220">
        <f t="shared" si="48"/>
        <v>0</v>
      </c>
      <c r="AE220">
        <f t="shared" si="49"/>
        <v>0</v>
      </c>
      <c r="AF220">
        <f t="shared" si="50"/>
        <v>0</v>
      </c>
      <c r="AG220">
        <f t="shared" si="51"/>
        <v>0</v>
      </c>
      <c r="AH220">
        <f t="shared" si="52"/>
        <v>0</v>
      </c>
      <c r="AI220">
        <f t="shared" si="53"/>
        <v>0</v>
      </c>
      <c r="AJ220">
        <f t="shared" si="54"/>
        <v>0</v>
      </c>
      <c r="AK220">
        <v>70.599999999999994</v>
      </c>
      <c r="AL220">
        <v>70.599999999999994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1</v>
      </c>
      <c r="AW220">
        <v>1</v>
      </c>
      <c r="AZ220">
        <v>1</v>
      </c>
      <c r="BA220">
        <v>1</v>
      </c>
      <c r="BB220">
        <v>1</v>
      </c>
      <c r="BC220">
        <v>1</v>
      </c>
      <c r="BD220" t="s">
        <v>2</v>
      </c>
      <c r="BE220" t="s">
        <v>2</v>
      </c>
      <c r="BF220" t="s">
        <v>2</v>
      </c>
      <c r="BG220" t="s">
        <v>2</v>
      </c>
      <c r="BH220">
        <v>3</v>
      </c>
      <c r="BI220">
        <v>1</v>
      </c>
      <c r="BJ220" t="s">
        <v>350</v>
      </c>
      <c r="BM220">
        <v>500001</v>
      </c>
      <c r="BN220">
        <v>0</v>
      </c>
      <c r="BO220" t="s">
        <v>2</v>
      </c>
      <c r="BP220">
        <v>0</v>
      </c>
      <c r="BQ220">
        <v>8</v>
      </c>
      <c r="BR220">
        <v>0</v>
      </c>
      <c r="BS220">
        <v>1</v>
      </c>
      <c r="BT220">
        <v>1</v>
      </c>
      <c r="BU220">
        <v>1</v>
      </c>
      <c r="BV220">
        <v>1</v>
      </c>
      <c r="BW220">
        <v>1</v>
      </c>
      <c r="BX220">
        <v>1</v>
      </c>
      <c r="BY220" t="s">
        <v>2</v>
      </c>
      <c r="BZ220">
        <v>0</v>
      </c>
      <c r="CA220">
        <v>0</v>
      </c>
      <c r="CE220">
        <v>0</v>
      </c>
      <c r="CF220">
        <v>0</v>
      </c>
      <c r="CG220">
        <v>0</v>
      </c>
      <c r="CM220">
        <v>0</v>
      </c>
      <c r="CN220" t="s">
        <v>2</v>
      </c>
      <c r="CO220">
        <v>0</v>
      </c>
      <c r="CP220">
        <f t="shared" si="55"/>
        <v>310640</v>
      </c>
      <c r="CQ220">
        <f t="shared" si="56"/>
        <v>70.599999999999994</v>
      </c>
      <c r="CR220">
        <f t="shared" si="57"/>
        <v>0</v>
      </c>
      <c r="CS220">
        <f t="shared" si="58"/>
        <v>0</v>
      </c>
      <c r="CT220">
        <f t="shared" si="59"/>
        <v>0</v>
      </c>
      <c r="CU220">
        <f t="shared" si="60"/>
        <v>0</v>
      </c>
      <c r="CV220">
        <f t="shared" si="61"/>
        <v>0</v>
      </c>
      <c r="CW220">
        <f t="shared" si="62"/>
        <v>0</v>
      </c>
      <c r="CX220">
        <f t="shared" si="63"/>
        <v>0</v>
      </c>
      <c r="CY220">
        <f t="shared" si="64"/>
        <v>0</v>
      </c>
      <c r="CZ220">
        <f t="shared" si="65"/>
        <v>0</v>
      </c>
      <c r="DC220" t="s">
        <v>2</v>
      </c>
      <c r="DD220" t="s">
        <v>2</v>
      </c>
      <c r="DE220" t="s">
        <v>2</v>
      </c>
      <c r="DF220" t="s">
        <v>2</v>
      </c>
      <c r="DG220" t="s">
        <v>2</v>
      </c>
      <c r="DH220" t="s">
        <v>2</v>
      </c>
      <c r="DI220" t="s">
        <v>2</v>
      </c>
      <c r="DJ220" t="s">
        <v>2</v>
      </c>
      <c r="DK220" t="s">
        <v>2</v>
      </c>
      <c r="DL220" t="s">
        <v>2</v>
      </c>
      <c r="DM220" t="s">
        <v>2</v>
      </c>
      <c r="DN220">
        <v>0</v>
      </c>
      <c r="DO220">
        <v>0</v>
      </c>
      <c r="DP220">
        <v>1</v>
      </c>
      <c r="DQ220">
        <v>1</v>
      </c>
      <c r="DU220">
        <v>1007</v>
      </c>
      <c r="DV220" t="s">
        <v>331</v>
      </c>
      <c r="DW220" t="s">
        <v>331</v>
      </c>
      <c r="DX220">
        <v>1</v>
      </c>
      <c r="DZ220" t="s">
        <v>2</v>
      </c>
      <c r="EA220" t="s">
        <v>2</v>
      </c>
      <c r="EB220" t="s">
        <v>2</v>
      </c>
      <c r="EC220" t="s">
        <v>2</v>
      </c>
      <c r="EE220">
        <v>222773498</v>
      </c>
      <c r="EF220">
        <v>8</v>
      </c>
      <c r="EG220" t="s">
        <v>340</v>
      </c>
      <c r="EH220">
        <v>0</v>
      </c>
      <c r="EI220" t="s">
        <v>2</v>
      </c>
      <c r="EJ220">
        <v>1</v>
      </c>
      <c r="EK220">
        <v>500001</v>
      </c>
      <c r="EL220" t="s">
        <v>341</v>
      </c>
      <c r="EM220" t="s">
        <v>342</v>
      </c>
      <c r="EN220" t="s">
        <v>2</v>
      </c>
      <c r="EO220" t="s">
        <v>2</v>
      </c>
      <c r="EQ220">
        <v>0</v>
      </c>
      <c r="ER220">
        <v>70.599999999999994</v>
      </c>
      <c r="ES220">
        <v>70.599999999999994</v>
      </c>
      <c r="ET220">
        <v>0</v>
      </c>
      <c r="EU220">
        <v>0</v>
      </c>
      <c r="EV220">
        <v>0</v>
      </c>
      <c r="EW220">
        <v>0</v>
      </c>
      <c r="EX220">
        <v>0</v>
      </c>
      <c r="EY220">
        <v>0</v>
      </c>
      <c r="FQ220">
        <v>0</v>
      </c>
      <c r="FR220">
        <f t="shared" si="66"/>
        <v>0</v>
      </c>
      <c r="FS220">
        <v>0</v>
      </c>
      <c r="FX220">
        <v>0</v>
      </c>
      <c r="FY220">
        <v>0</v>
      </c>
      <c r="GA220" t="s">
        <v>2</v>
      </c>
      <c r="GD220">
        <v>1</v>
      </c>
      <c r="GF220">
        <v>2033421359</v>
      </c>
      <c r="GG220">
        <v>2</v>
      </c>
      <c r="GH220">
        <v>1</v>
      </c>
      <c r="GI220">
        <v>-2</v>
      </c>
      <c r="GJ220">
        <v>0</v>
      </c>
      <c r="GK220">
        <v>0</v>
      </c>
      <c r="GL220">
        <f t="shared" si="67"/>
        <v>0</v>
      </c>
      <c r="GM220">
        <f t="shared" si="68"/>
        <v>310640</v>
      </c>
      <c r="GN220">
        <f t="shared" si="69"/>
        <v>310640</v>
      </c>
      <c r="GO220">
        <f t="shared" si="70"/>
        <v>0</v>
      </c>
      <c r="GP220">
        <f t="shared" si="71"/>
        <v>0</v>
      </c>
      <c r="GR220">
        <v>0</v>
      </c>
      <c r="GS220">
        <v>3</v>
      </c>
      <c r="GT220">
        <v>0</v>
      </c>
      <c r="GU220" t="s">
        <v>2</v>
      </c>
      <c r="GV220">
        <f t="shared" si="72"/>
        <v>0</v>
      </c>
      <c r="GW220">
        <v>1</v>
      </c>
      <c r="GX220">
        <f t="shared" si="73"/>
        <v>0</v>
      </c>
      <c r="HA220">
        <v>0</v>
      </c>
      <c r="HB220">
        <v>0</v>
      </c>
      <c r="HC220">
        <f t="shared" si="74"/>
        <v>0</v>
      </c>
      <c r="HE220" t="s">
        <v>2</v>
      </c>
      <c r="HF220" t="s">
        <v>2</v>
      </c>
      <c r="IK220">
        <v>0</v>
      </c>
    </row>
    <row r="221" spans="1:245" x14ac:dyDescent="0.2">
      <c r="A221">
        <v>17</v>
      </c>
      <c r="B221">
        <v>1</v>
      </c>
      <c r="C221">
        <f>ROW(SmtRes!A35)</f>
        <v>35</v>
      </c>
      <c r="D221">
        <f>ROW(EtalonRes!A38)</f>
        <v>38</v>
      </c>
      <c r="E221" t="s">
        <v>351</v>
      </c>
      <c r="F221" t="s">
        <v>352</v>
      </c>
      <c r="G221" t="s">
        <v>353</v>
      </c>
      <c r="H221" t="s">
        <v>27</v>
      </c>
      <c r="I221">
        <f>ROUND(120/100,4)</f>
        <v>1.2</v>
      </c>
      <c r="J221">
        <v>0</v>
      </c>
      <c r="O221">
        <f t="shared" si="35"/>
        <v>4234</v>
      </c>
      <c r="P221">
        <f t="shared" si="36"/>
        <v>1091</v>
      </c>
      <c r="Q221">
        <f t="shared" si="37"/>
        <v>1879</v>
      </c>
      <c r="R221">
        <f t="shared" si="38"/>
        <v>293</v>
      </c>
      <c r="S221">
        <f t="shared" si="39"/>
        <v>1264</v>
      </c>
      <c r="T221">
        <f t="shared" si="40"/>
        <v>0</v>
      </c>
      <c r="U221">
        <f t="shared" si="41"/>
        <v>162</v>
      </c>
      <c r="V221">
        <f t="shared" si="42"/>
        <v>21.744</v>
      </c>
      <c r="W221">
        <f t="shared" si="43"/>
        <v>0</v>
      </c>
      <c r="X221">
        <f t="shared" si="44"/>
        <v>1588</v>
      </c>
      <c r="Y221">
        <f t="shared" si="45"/>
        <v>903</v>
      </c>
      <c r="AA221">
        <v>224391872</v>
      </c>
      <c r="AB221">
        <f t="shared" si="46"/>
        <v>3528.33</v>
      </c>
      <c r="AC221">
        <f t="shared" si="47"/>
        <v>909.27</v>
      </c>
      <c r="AD221">
        <f t="shared" si="48"/>
        <v>1566.06</v>
      </c>
      <c r="AE221">
        <f t="shared" si="49"/>
        <v>244.39</v>
      </c>
      <c r="AF221">
        <f t="shared" si="50"/>
        <v>1053</v>
      </c>
      <c r="AG221">
        <f t="shared" si="51"/>
        <v>0</v>
      </c>
      <c r="AH221">
        <f t="shared" si="52"/>
        <v>135</v>
      </c>
      <c r="AI221">
        <f t="shared" si="53"/>
        <v>18.12</v>
      </c>
      <c r="AJ221">
        <f t="shared" si="54"/>
        <v>0</v>
      </c>
      <c r="AK221">
        <v>3528.33</v>
      </c>
      <c r="AL221">
        <v>909.27</v>
      </c>
      <c r="AM221">
        <v>1566.06</v>
      </c>
      <c r="AN221">
        <v>244.39</v>
      </c>
      <c r="AO221">
        <v>1053</v>
      </c>
      <c r="AP221">
        <v>0</v>
      </c>
      <c r="AQ221">
        <v>135</v>
      </c>
      <c r="AR221">
        <v>18.12</v>
      </c>
      <c r="AS221">
        <v>0</v>
      </c>
      <c r="AT221">
        <v>102</v>
      </c>
      <c r="AU221">
        <v>58</v>
      </c>
      <c r="AV221">
        <v>1</v>
      </c>
      <c r="AW221">
        <v>1</v>
      </c>
      <c r="AZ221">
        <v>1</v>
      </c>
      <c r="BA221">
        <v>1</v>
      </c>
      <c r="BB221">
        <v>1</v>
      </c>
      <c r="BC221">
        <v>1</v>
      </c>
      <c r="BD221" t="s">
        <v>2</v>
      </c>
      <c r="BE221" t="s">
        <v>2</v>
      </c>
      <c r="BF221" t="s">
        <v>2</v>
      </c>
      <c r="BG221" t="s">
        <v>2</v>
      </c>
      <c r="BH221">
        <v>0</v>
      </c>
      <c r="BI221">
        <v>1</v>
      </c>
      <c r="BJ221" t="s">
        <v>354</v>
      </c>
      <c r="BM221">
        <v>6001</v>
      </c>
      <c r="BN221">
        <v>0</v>
      </c>
      <c r="BO221" t="s">
        <v>2</v>
      </c>
      <c r="BP221">
        <v>0</v>
      </c>
      <c r="BQ221">
        <v>2</v>
      </c>
      <c r="BR221">
        <v>0</v>
      </c>
      <c r="BS221">
        <v>1</v>
      </c>
      <c r="BT221">
        <v>1</v>
      </c>
      <c r="BU221">
        <v>1</v>
      </c>
      <c r="BV221">
        <v>1</v>
      </c>
      <c r="BW221">
        <v>1</v>
      </c>
      <c r="BX221">
        <v>1</v>
      </c>
      <c r="BY221" t="s">
        <v>2</v>
      </c>
      <c r="BZ221">
        <v>102</v>
      </c>
      <c r="CA221">
        <v>58</v>
      </c>
      <c r="CE221">
        <v>0</v>
      </c>
      <c r="CF221">
        <v>0</v>
      </c>
      <c r="CG221">
        <v>0</v>
      </c>
      <c r="CM221">
        <v>0</v>
      </c>
      <c r="CN221" t="s">
        <v>2</v>
      </c>
      <c r="CO221">
        <v>0</v>
      </c>
      <c r="CP221">
        <f t="shared" si="55"/>
        <v>4234</v>
      </c>
      <c r="CQ221">
        <f t="shared" si="56"/>
        <v>909.27</v>
      </c>
      <c r="CR221">
        <f t="shared" si="57"/>
        <v>1566.06</v>
      </c>
      <c r="CS221">
        <f t="shared" si="58"/>
        <v>244.39</v>
      </c>
      <c r="CT221">
        <f t="shared" si="59"/>
        <v>1053</v>
      </c>
      <c r="CU221">
        <f t="shared" si="60"/>
        <v>0</v>
      </c>
      <c r="CV221">
        <f t="shared" si="61"/>
        <v>135</v>
      </c>
      <c r="CW221">
        <f t="shared" si="62"/>
        <v>18.12</v>
      </c>
      <c r="CX221">
        <f t="shared" si="63"/>
        <v>0</v>
      </c>
      <c r="CY221">
        <f t="shared" si="64"/>
        <v>1588.14</v>
      </c>
      <c r="CZ221">
        <f t="shared" si="65"/>
        <v>903.06</v>
      </c>
      <c r="DC221" t="s">
        <v>2</v>
      </c>
      <c r="DD221" t="s">
        <v>2</v>
      </c>
      <c r="DE221" t="s">
        <v>2</v>
      </c>
      <c r="DF221" t="s">
        <v>2</v>
      </c>
      <c r="DG221" t="s">
        <v>2</v>
      </c>
      <c r="DH221" t="s">
        <v>2</v>
      </c>
      <c r="DI221" t="s">
        <v>2</v>
      </c>
      <c r="DJ221" t="s">
        <v>2</v>
      </c>
      <c r="DK221" t="s">
        <v>2</v>
      </c>
      <c r="DL221" t="s">
        <v>2</v>
      </c>
      <c r="DM221" t="s">
        <v>2</v>
      </c>
      <c r="DN221">
        <v>0</v>
      </c>
      <c r="DO221">
        <v>0</v>
      </c>
      <c r="DP221">
        <v>1</v>
      </c>
      <c r="DQ221">
        <v>1</v>
      </c>
      <c r="DU221">
        <v>1007</v>
      </c>
      <c r="DV221" t="s">
        <v>27</v>
      </c>
      <c r="DW221" t="s">
        <v>27</v>
      </c>
      <c r="DX221">
        <v>100</v>
      </c>
      <c r="DZ221" t="s">
        <v>2</v>
      </c>
      <c r="EA221" t="s">
        <v>2</v>
      </c>
      <c r="EB221" t="s">
        <v>2</v>
      </c>
      <c r="EC221" t="s">
        <v>2</v>
      </c>
      <c r="EE221">
        <v>222773553</v>
      </c>
      <c r="EF221">
        <v>2</v>
      </c>
      <c r="EG221" t="s">
        <v>21</v>
      </c>
      <c r="EH221">
        <v>6</v>
      </c>
      <c r="EI221" t="s">
        <v>355</v>
      </c>
      <c r="EJ221">
        <v>1</v>
      </c>
      <c r="EK221">
        <v>6001</v>
      </c>
      <c r="EL221" t="s">
        <v>355</v>
      </c>
      <c r="EM221" t="s">
        <v>356</v>
      </c>
      <c r="EN221" t="s">
        <v>2</v>
      </c>
      <c r="EO221" t="s">
        <v>2</v>
      </c>
      <c r="EQ221">
        <v>0</v>
      </c>
      <c r="ER221">
        <v>3528.33</v>
      </c>
      <c r="ES221">
        <v>909.27</v>
      </c>
      <c r="ET221">
        <v>1566.06</v>
      </c>
      <c r="EU221">
        <v>244.39</v>
      </c>
      <c r="EV221">
        <v>1053</v>
      </c>
      <c r="EW221">
        <v>135</v>
      </c>
      <c r="EX221">
        <v>18.12</v>
      </c>
      <c r="EY221">
        <v>0</v>
      </c>
      <c r="FQ221">
        <v>0</v>
      </c>
      <c r="FR221">
        <f t="shared" si="66"/>
        <v>0</v>
      </c>
      <c r="FS221">
        <v>0</v>
      </c>
      <c r="FX221">
        <v>102</v>
      </c>
      <c r="FY221">
        <v>58</v>
      </c>
      <c r="GA221" t="s">
        <v>2</v>
      </c>
      <c r="GD221">
        <v>1</v>
      </c>
      <c r="GF221">
        <v>-2127819647</v>
      </c>
      <c r="GG221">
        <v>2</v>
      </c>
      <c r="GH221">
        <v>1</v>
      </c>
      <c r="GI221">
        <v>-2</v>
      </c>
      <c r="GJ221">
        <v>0</v>
      </c>
      <c r="GK221">
        <v>0</v>
      </c>
      <c r="GL221">
        <f t="shared" si="67"/>
        <v>0</v>
      </c>
      <c r="GM221">
        <f t="shared" si="68"/>
        <v>6725</v>
      </c>
      <c r="GN221">
        <f t="shared" si="69"/>
        <v>6725</v>
      </c>
      <c r="GO221">
        <f t="shared" si="70"/>
        <v>0</v>
      </c>
      <c r="GP221">
        <f t="shared" si="71"/>
        <v>0</v>
      </c>
      <c r="GR221">
        <v>0</v>
      </c>
      <c r="GS221">
        <v>3</v>
      </c>
      <c r="GT221">
        <v>0</v>
      </c>
      <c r="GU221" t="s">
        <v>2</v>
      </c>
      <c r="GV221">
        <f t="shared" si="72"/>
        <v>0</v>
      </c>
      <c r="GW221">
        <v>1</v>
      </c>
      <c r="GX221">
        <f t="shared" si="73"/>
        <v>0</v>
      </c>
      <c r="HA221">
        <v>0</v>
      </c>
      <c r="HB221">
        <v>0</v>
      </c>
      <c r="HC221">
        <f t="shared" si="74"/>
        <v>0</v>
      </c>
      <c r="HE221" t="s">
        <v>2</v>
      </c>
      <c r="HF221" t="s">
        <v>2</v>
      </c>
      <c r="IK221">
        <v>0</v>
      </c>
    </row>
    <row r="222" spans="1:245" x14ac:dyDescent="0.2">
      <c r="A222">
        <v>17</v>
      </c>
      <c r="B222">
        <v>1</v>
      </c>
      <c r="E222" t="s">
        <v>357</v>
      </c>
      <c r="F222" t="s">
        <v>358</v>
      </c>
      <c r="G222" t="s">
        <v>359</v>
      </c>
      <c r="H222" t="s">
        <v>331</v>
      </c>
      <c r="I222">
        <f>ROUND(120*1.02,9)</f>
        <v>122.4</v>
      </c>
      <c r="J222">
        <v>0</v>
      </c>
      <c r="O222">
        <f t="shared" si="35"/>
        <v>72554</v>
      </c>
      <c r="P222">
        <f t="shared" si="36"/>
        <v>72554</v>
      </c>
      <c r="Q222">
        <f t="shared" si="37"/>
        <v>0</v>
      </c>
      <c r="R222">
        <f t="shared" si="38"/>
        <v>0</v>
      </c>
      <c r="S222">
        <f t="shared" si="39"/>
        <v>0</v>
      </c>
      <c r="T222">
        <f t="shared" si="40"/>
        <v>0</v>
      </c>
      <c r="U222">
        <f t="shared" si="41"/>
        <v>0</v>
      </c>
      <c r="V222">
        <f t="shared" si="42"/>
        <v>0</v>
      </c>
      <c r="W222">
        <f t="shared" si="43"/>
        <v>0</v>
      </c>
      <c r="X222">
        <f t="shared" si="44"/>
        <v>0</v>
      </c>
      <c r="Y222">
        <f t="shared" si="45"/>
        <v>0</v>
      </c>
      <c r="AA222">
        <v>224391872</v>
      </c>
      <c r="AB222">
        <f t="shared" si="46"/>
        <v>592.76</v>
      </c>
      <c r="AC222">
        <f t="shared" si="47"/>
        <v>592.76</v>
      </c>
      <c r="AD222">
        <f t="shared" si="48"/>
        <v>0</v>
      </c>
      <c r="AE222">
        <f t="shared" si="49"/>
        <v>0</v>
      </c>
      <c r="AF222">
        <f t="shared" si="50"/>
        <v>0</v>
      </c>
      <c r="AG222">
        <f t="shared" si="51"/>
        <v>0</v>
      </c>
      <c r="AH222">
        <f t="shared" si="52"/>
        <v>0</v>
      </c>
      <c r="AI222">
        <f t="shared" si="53"/>
        <v>0</v>
      </c>
      <c r="AJ222">
        <f t="shared" si="54"/>
        <v>0</v>
      </c>
      <c r="AK222">
        <v>592.76</v>
      </c>
      <c r="AL222">
        <v>592.76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1</v>
      </c>
      <c r="AW222">
        <v>1</v>
      </c>
      <c r="AZ222">
        <v>1</v>
      </c>
      <c r="BA222">
        <v>1</v>
      </c>
      <c r="BB222">
        <v>1</v>
      </c>
      <c r="BC222">
        <v>1</v>
      </c>
      <c r="BD222" t="s">
        <v>2</v>
      </c>
      <c r="BE222" t="s">
        <v>2</v>
      </c>
      <c r="BF222" t="s">
        <v>2</v>
      </c>
      <c r="BG222" t="s">
        <v>2</v>
      </c>
      <c r="BH222">
        <v>3</v>
      </c>
      <c r="BI222">
        <v>1</v>
      </c>
      <c r="BJ222" t="s">
        <v>360</v>
      </c>
      <c r="BM222">
        <v>500001</v>
      </c>
      <c r="BN222">
        <v>0</v>
      </c>
      <c r="BO222" t="s">
        <v>2</v>
      </c>
      <c r="BP222">
        <v>0</v>
      </c>
      <c r="BQ222">
        <v>8</v>
      </c>
      <c r="BR222">
        <v>0</v>
      </c>
      <c r="BS222">
        <v>1</v>
      </c>
      <c r="BT222">
        <v>1</v>
      </c>
      <c r="BU222">
        <v>1</v>
      </c>
      <c r="BV222">
        <v>1</v>
      </c>
      <c r="BW222">
        <v>1</v>
      </c>
      <c r="BX222">
        <v>1</v>
      </c>
      <c r="BY222" t="s">
        <v>2</v>
      </c>
      <c r="BZ222">
        <v>0</v>
      </c>
      <c r="CA222">
        <v>0</v>
      </c>
      <c r="CE222">
        <v>0</v>
      </c>
      <c r="CF222">
        <v>0</v>
      </c>
      <c r="CG222">
        <v>0</v>
      </c>
      <c r="CM222">
        <v>0</v>
      </c>
      <c r="CN222" t="s">
        <v>2</v>
      </c>
      <c r="CO222">
        <v>0</v>
      </c>
      <c r="CP222">
        <f t="shared" si="55"/>
        <v>72554</v>
      </c>
      <c r="CQ222">
        <f t="shared" si="56"/>
        <v>592.76</v>
      </c>
      <c r="CR222">
        <f t="shared" si="57"/>
        <v>0</v>
      </c>
      <c r="CS222">
        <f t="shared" si="58"/>
        <v>0</v>
      </c>
      <c r="CT222">
        <f t="shared" si="59"/>
        <v>0</v>
      </c>
      <c r="CU222">
        <f t="shared" si="60"/>
        <v>0</v>
      </c>
      <c r="CV222">
        <f t="shared" si="61"/>
        <v>0</v>
      </c>
      <c r="CW222">
        <f t="shared" si="62"/>
        <v>0</v>
      </c>
      <c r="CX222">
        <f t="shared" si="63"/>
        <v>0</v>
      </c>
      <c r="CY222">
        <f t="shared" si="64"/>
        <v>0</v>
      </c>
      <c r="CZ222">
        <f t="shared" si="65"/>
        <v>0</v>
      </c>
      <c r="DC222" t="s">
        <v>2</v>
      </c>
      <c r="DD222" t="s">
        <v>2</v>
      </c>
      <c r="DE222" t="s">
        <v>2</v>
      </c>
      <c r="DF222" t="s">
        <v>2</v>
      </c>
      <c r="DG222" t="s">
        <v>2</v>
      </c>
      <c r="DH222" t="s">
        <v>2</v>
      </c>
      <c r="DI222" t="s">
        <v>2</v>
      </c>
      <c r="DJ222" t="s">
        <v>2</v>
      </c>
      <c r="DK222" t="s">
        <v>2</v>
      </c>
      <c r="DL222" t="s">
        <v>2</v>
      </c>
      <c r="DM222" t="s">
        <v>2</v>
      </c>
      <c r="DN222">
        <v>0</v>
      </c>
      <c r="DO222">
        <v>0</v>
      </c>
      <c r="DP222">
        <v>1</v>
      </c>
      <c r="DQ222">
        <v>1</v>
      </c>
      <c r="DU222">
        <v>1007</v>
      </c>
      <c r="DV222" t="s">
        <v>331</v>
      </c>
      <c r="DW222" t="s">
        <v>331</v>
      </c>
      <c r="DX222">
        <v>1</v>
      </c>
      <c r="DZ222" t="s">
        <v>2</v>
      </c>
      <c r="EA222" t="s">
        <v>2</v>
      </c>
      <c r="EB222" t="s">
        <v>2</v>
      </c>
      <c r="EC222" t="s">
        <v>2</v>
      </c>
      <c r="EE222">
        <v>222773498</v>
      </c>
      <c r="EF222">
        <v>8</v>
      </c>
      <c r="EG222" t="s">
        <v>340</v>
      </c>
      <c r="EH222">
        <v>0</v>
      </c>
      <c r="EI222" t="s">
        <v>2</v>
      </c>
      <c r="EJ222">
        <v>1</v>
      </c>
      <c r="EK222">
        <v>500001</v>
      </c>
      <c r="EL222" t="s">
        <v>341</v>
      </c>
      <c r="EM222" t="s">
        <v>342</v>
      </c>
      <c r="EN222" t="s">
        <v>2</v>
      </c>
      <c r="EO222" t="s">
        <v>2</v>
      </c>
      <c r="EQ222">
        <v>131072</v>
      </c>
      <c r="ER222">
        <v>592.76</v>
      </c>
      <c r="ES222">
        <v>592.76</v>
      </c>
      <c r="ET222">
        <v>0</v>
      </c>
      <c r="EU222">
        <v>0</v>
      </c>
      <c r="EV222">
        <v>0</v>
      </c>
      <c r="EW222">
        <v>0</v>
      </c>
      <c r="EX222">
        <v>0</v>
      </c>
      <c r="EY222">
        <v>0</v>
      </c>
      <c r="FQ222">
        <v>0</v>
      </c>
      <c r="FR222">
        <f t="shared" si="66"/>
        <v>0</v>
      </c>
      <c r="FS222">
        <v>0</v>
      </c>
      <c r="FX222">
        <v>0</v>
      </c>
      <c r="FY222">
        <v>0</v>
      </c>
      <c r="GA222" t="s">
        <v>2</v>
      </c>
      <c r="GD222">
        <v>1</v>
      </c>
      <c r="GF222">
        <v>-327222371</v>
      </c>
      <c r="GG222">
        <v>2</v>
      </c>
      <c r="GH222">
        <v>1</v>
      </c>
      <c r="GI222">
        <v>-2</v>
      </c>
      <c r="GJ222">
        <v>0</v>
      </c>
      <c r="GK222">
        <v>0</v>
      </c>
      <c r="GL222">
        <f t="shared" si="67"/>
        <v>0</v>
      </c>
      <c r="GM222">
        <f t="shared" si="68"/>
        <v>72554</v>
      </c>
      <c r="GN222">
        <f t="shared" si="69"/>
        <v>72554</v>
      </c>
      <c r="GO222">
        <f t="shared" si="70"/>
        <v>0</v>
      </c>
      <c r="GP222">
        <f t="shared" si="71"/>
        <v>0</v>
      </c>
      <c r="GR222">
        <v>0</v>
      </c>
      <c r="GS222">
        <v>3</v>
      </c>
      <c r="GT222">
        <v>0</v>
      </c>
      <c r="GU222" t="s">
        <v>2</v>
      </c>
      <c r="GV222">
        <f t="shared" si="72"/>
        <v>0</v>
      </c>
      <c r="GW222">
        <v>1</v>
      </c>
      <c r="GX222">
        <f t="shared" si="73"/>
        <v>0</v>
      </c>
      <c r="HA222">
        <v>0</v>
      </c>
      <c r="HB222">
        <v>0</v>
      </c>
      <c r="HC222">
        <f t="shared" si="74"/>
        <v>0</v>
      </c>
      <c r="HE222" t="s">
        <v>2</v>
      </c>
      <c r="HF222" t="s">
        <v>2</v>
      </c>
      <c r="IK222">
        <v>0</v>
      </c>
    </row>
    <row r="223" spans="1:245" x14ac:dyDescent="0.2">
      <c r="A223">
        <v>17</v>
      </c>
      <c r="B223">
        <v>1</v>
      </c>
      <c r="C223">
        <f>ROW(SmtRes!A51)</f>
        <v>51</v>
      </c>
      <c r="D223">
        <f>ROW(EtalonRes!A56)</f>
        <v>56</v>
      </c>
      <c r="E223" t="s">
        <v>361</v>
      </c>
      <c r="F223" t="s">
        <v>362</v>
      </c>
      <c r="G223" t="s">
        <v>363</v>
      </c>
      <c r="H223" t="s">
        <v>27</v>
      </c>
      <c r="I223">
        <f>ROUND(8000/100,9)</f>
        <v>80</v>
      </c>
      <c r="J223">
        <v>0</v>
      </c>
      <c r="O223">
        <f t="shared" si="35"/>
        <v>362710</v>
      </c>
      <c r="P223">
        <f t="shared" si="36"/>
        <v>39074</v>
      </c>
      <c r="Q223">
        <f t="shared" si="37"/>
        <v>201486</v>
      </c>
      <c r="R223">
        <f t="shared" si="38"/>
        <v>30571</v>
      </c>
      <c r="S223">
        <f t="shared" si="39"/>
        <v>122150</v>
      </c>
      <c r="T223">
        <f t="shared" si="40"/>
        <v>0</v>
      </c>
      <c r="U223">
        <f t="shared" si="41"/>
        <v>14320</v>
      </c>
      <c r="V223">
        <f t="shared" si="42"/>
        <v>2284.7999999999997</v>
      </c>
      <c r="W223">
        <f t="shared" si="43"/>
        <v>0</v>
      </c>
      <c r="X223">
        <f t="shared" si="44"/>
        <v>186320</v>
      </c>
      <c r="Y223">
        <f t="shared" si="45"/>
        <v>122177</v>
      </c>
      <c r="AA223">
        <v>224391872</v>
      </c>
      <c r="AB223">
        <f t="shared" si="46"/>
        <v>4533.87</v>
      </c>
      <c r="AC223">
        <f t="shared" si="47"/>
        <v>488.42</v>
      </c>
      <c r="AD223">
        <f t="shared" si="48"/>
        <v>2518.58</v>
      </c>
      <c r="AE223">
        <f t="shared" si="49"/>
        <v>382.14</v>
      </c>
      <c r="AF223">
        <f t="shared" si="50"/>
        <v>1526.87</v>
      </c>
      <c r="AG223">
        <f t="shared" si="51"/>
        <v>0</v>
      </c>
      <c r="AH223">
        <f t="shared" si="52"/>
        <v>179</v>
      </c>
      <c r="AI223">
        <f t="shared" si="53"/>
        <v>28.56</v>
      </c>
      <c r="AJ223">
        <f t="shared" si="54"/>
        <v>0</v>
      </c>
      <c r="AK223">
        <v>4533.87</v>
      </c>
      <c r="AL223">
        <v>488.42</v>
      </c>
      <c r="AM223">
        <v>2518.58</v>
      </c>
      <c r="AN223">
        <v>382.14</v>
      </c>
      <c r="AO223">
        <v>1526.87</v>
      </c>
      <c r="AP223">
        <v>0</v>
      </c>
      <c r="AQ223">
        <v>179</v>
      </c>
      <c r="AR223">
        <v>28.56</v>
      </c>
      <c r="AS223">
        <v>0</v>
      </c>
      <c r="AT223">
        <v>122</v>
      </c>
      <c r="AU223">
        <v>80</v>
      </c>
      <c r="AV223">
        <v>1</v>
      </c>
      <c r="AW223">
        <v>1</v>
      </c>
      <c r="AZ223">
        <v>1</v>
      </c>
      <c r="BA223">
        <v>1</v>
      </c>
      <c r="BB223">
        <v>1</v>
      </c>
      <c r="BC223">
        <v>1</v>
      </c>
      <c r="BD223" t="s">
        <v>2</v>
      </c>
      <c r="BE223" t="s">
        <v>2</v>
      </c>
      <c r="BF223" t="s">
        <v>2</v>
      </c>
      <c r="BG223" t="s">
        <v>2</v>
      </c>
      <c r="BH223">
        <v>0</v>
      </c>
      <c r="BI223">
        <v>1</v>
      </c>
      <c r="BJ223" t="s">
        <v>364</v>
      </c>
      <c r="BM223">
        <v>6001</v>
      </c>
      <c r="BN223">
        <v>0</v>
      </c>
      <c r="BO223" t="s">
        <v>2</v>
      </c>
      <c r="BP223">
        <v>0</v>
      </c>
      <c r="BQ223">
        <v>2</v>
      </c>
      <c r="BR223">
        <v>0</v>
      </c>
      <c r="BS223">
        <v>1</v>
      </c>
      <c r="BT223">
        <v>1</v>
      </c>
      <c r="BU223">
        <v>1</v>
      </c>
      <c r="BV223">
        <v>1</v>
      </c>
      <c r="BW223">
        <v>1</v>
      </c>
      <c r="BX223">
        <v>1</v>
      </c>
      <c r="BY223" t="s">
        <v>2</v>
      </c>
      <c r="BZ223">
        <v>122</v>
      </c>
      <c r="CA223">
        <v>80</v>
      </c>
      <c r="CE223">
        <v>0</v>
      </c>
      <c r="CF223">
        <v>0</v>
      </c>
      <c r="CG223">
        <v>0</v>
      </c>
      <c r="CM223">
        <v>0</v>
      </c>
      <c r="CN223" t="s">
        <v>2</v>
      </c>
      <c r="CO223">
        <v>0</v>
      </c>
      <c r="CP223">
        <f t="shared" si="55"/>
        <v>362710</v>
      </c>
      <c r="CQ223">
        <f t="shared" si="56"/>
        <v>488.42</v>
      </c>
      <c r="CR223">
        <f t="shared" si="57"/>
        <v>2518.58</v>
      </c>
      <c r="CS223">
        <f t="shared" si="58"/>
        <v>382.14</v>
      </c>
      <c r="CT223">
        <f t="shared" si="59"/>
        <v>1526.87</v>
      </c>
      <c r="CU223">
        <f t="shared" si="60"/>
        <v>0</v>
      </c>
      <c r="CV223">
        <f t="shared" si="61"/>
        <v>179</v>
      </c>
      <c r="CW223">
        <f t="shared" si="62"/>
        <v>28.56</v>
      </c>
      <c r="CX223">
        <f t="shared" si="63"/>
        <v>0</v>
      </c>
      <c r="CY223">
        <f t="shared" si="64"/>
        <v>186319.62</v>
      </c>
      <c r="CZ223">
        <f t="shared" si="65"/>
        <v>122176.8</v>
      </c>
      <c r="DC223" t="s">
        <v>2</v>
      </c>
      <c r="DD223" t="s">
        <v>2</v>
      </c>
      <c r="DE223" t="s">
        <v>2</v>
      </c>
      <c r="DF223" t="s">
        <v>2</v>
      </c>
      <c r="DG223" t="s">
        <v>2</v>
      </c>
      <c r="DH223" t="s">
        <v>2</v>
      </c>
      <c r="DI223" t="s">
        <v>2</v>
      </c>
      <c r="DJ223" t="s">
        <v>2</v>
      </c>
      <c r="DK223" t="s">
        <v>2</v>
      </c>
      <c r="DL223" t="s">
        <v>2</v>
      </c>
      <c r="DM223" t="s">
        <v>2</v>
      </c>
      <c r="DN223">
        <v>0</v>
      </c>
      <c r="DO223">
        <v>0</v>
      </c>
      <c r="DP223">
        <v>1</v>
      </c>
      <c r="DQ223">
        <v>1</v>
      </c>
      <c r="DU223">
        <v>1007</v>
      </c>
      <c r="DV223" t="s">
        <v>27</v>
      </c>
      <c r="DW223" t="s">
        <v>27</v>
      </c>
      <c r="DX223">
        <v>100</v>
      </c>
      <c r="DZ223" t="s">
        <v>2</v>
      </c>
      <c r="EA223" t="s">
        <v>2</v>
      </c>
      <c r="EB223" t="s">
        <v>2</v>
      </c>
      <c r="EC223" t="s">
        <v>2</v>
      </c>
      <c r="EE223">
        <v>222773553</v>
      </c>
      <c r="EF223">
        <v>2</v>
      </c>
      <c r="EG223" t="s">
        <v>21</v>
      </c>
      <c r="EH223">
        <v>6</v>
      </c>
      <c r="EI223" t="s">
        <v>355</v>
      </c>
      <c r="EJ223">
        <v>1</v>
      </c>
      <c r="EK223">
        <v>6001</v>
      </c>
      <c r="EL223" t="s">
        <v>355</v>
      </c>
      <c r="EM223" t="s">
        <v>356</v>
      </c>
      <c r="EN223" t="s">
        <v>2</v>
      </c>
      <c r="EO223" t="s">
        <v>2</v>
      </c>
      <c r="EQ223">
        <v>0</v>
      </c>
      <c r="ER223">
        <v>4533.87</v>
      </c>
      <c r="ES223">
        <v>488.42</v>
      </c>
      <c r="ET223">
        <v>2518.58</v>
      </c>
      <c r="EU223">
        <v>382.14</v>
      </c>
      <c r="EV223">
        <v>1526.87</v>
      </c>
      <c r="EW223">
        <v>179</v>
      </c>
      <c r="EX223">
        <v>28.56</v>
      </c>
      <c r="EY223">
        <v>0</v>
      </c>
      <c r="FQ223">
        <v>0</v>
      </c>
      <c r="FR223">
        <f t="shared" si="66"/>
        <v>0</v>
      </c>
      <c r="FS223">
        <v>0</v>
      </c>
      <c r="FX223">
        <v>122</v>
      </c>
      <c r="FY223">
        <v>80</v>
      </c>
      <c r="GA223" t="s">
        <v>2</v>
      </c>
      <c r="GD223">
        <v>1</v>
      </c>
      <c r="GF223">
        <v>958157082</v>
      </c>
      <c r="GG223">
        <v>2</v>
      </c>
      <c r="GH223">
        <v>2</v>
      </c>
      <c r="GI223">
        <v>-2</v>
      </c>
      <c r="GJ223">
        <v>0</v>
      </c>
      <c r="GK223">
        <v>0</v>
      </c>
      <c r="GL223">
        <f t="shared" si="67"/>
        <v>0</v>
      </c>
      <c r="GM223">
        <f t="shared" si="68"/>
        <v>671207</v>
      </c>
      <c r="GN223">
        <f t="shared" si="69"/>
        <v>671207</v>
      </c>
      <c r="GO223">
        <f t="shared" si="70"/>
        <v>0</v>
      </c>
      <c r="GP223">
        <f t="shared" si="71"/>
        <v>0</v>
      </c>
      <c r="GR223">
        <v>0</v>
      </c>
      <c r="GS223">
        <v>3</v>
      </c>
      <c r="GT223">
        <v>0</v>
      </c>
      <c r="GU223" t="s">
        <v>2</v>
      </c>
      <c r="GV223">
        <f t="shared" si="72"/>
        <v>0</v>
      </c>
      <c r="GW223">
        <v>1</v>
      </c>
      <c r="GX223">
        <f t="shared" si="73"/>
        <v>0</v>
      </c>
      <c r="HA223">
        <v>0</v>
      </c>
      <c r="HB223">
        <v>0</v>
      </c>
      <c r="HC223">
        <f t="shared" si="74"/>
        <v>0</v>
      </c>
      <c r="HE223" t="s">
        <v>2</v>
      </c>
      <c r="HF223" t="s">
        <v>2</v>
      </c>
      <c r="IK223">
        <v>0</v>
      </c>
    </row>
    <row r="224" spans="1:245" x14ac:dyDescent="0.2">
      <c r="A224">
        <v>17</v>
      </c>
      <c r="B224">
        <v>1</v>
      </c>
      <c r="E224" t="s">
        <v>365</v>
      </c>
      <c r="F224" t="s">
        <v>366</v>
      </c>
      <c r="G224" t="s">
        <v>367</v>
      </c>
      <c r="H224" t="s">
        <v>331</v>
      </c>
      <c r="I224">
        <f>ROUND(8000*1.015,9)</f>
        <v>8120</v>
      </c>
      <c r="J224">
        <v>0</v>
      </c>
      <c r="O224">
        <f t="shared" si="35"/>
        <v>6010424</v>
      </c>
      <c r="P224">
        <f t="shared" si="36"/>
        <v>6010424</v>
      </c>
      <c r="Q224">
        <f t="shared" si="37"/>
        <v>0</v>
      </c>
      <c r="R224">
        <f t="shared" si="38"/>
        <v>0</v>
      </c>
      <c r="S224">
        <f t="shared" si="39"/>
        <v>0</v>
      </c>
      <c r="T224">
        <f t="shared" si="40"/>
        <v>0</v>
      </c>
      <c r="U224">
        <f t="shared" si="41"/>
        <v>0</v>
      </c>
      <c r="V224">
        <f t="shared" si="42"/>
        <v>0</v>
      </c>
      <c r="W224">
        <f t="shared" si="43"/>
        <v>0</v>
      </c>
      <c r="X224">
        <f t="shared" si="44"/>
        <v>0</v>
      </c>
      <c r="Y224">
        <f t="shared" si="45"/>
        <v>0</v>
      </c>
      <c r="AA224">
        <v>224391872</v>
      </c>
      <c r="AB224">
        <f t="shared" si="46"/>
        <v>740.2</v>
      </c>
      <c r="AC224">
        <f>ROUND(((ES224*(1+(0.02*1)))),2)</f>
        <v>740.2</v>
      </c>
      <c r="AD224">
        <f t="shared" si="48"/>
        <v>0</v>
      </c>
      <c r="AE224">
        <f t="shared" si="49"/>
        <v>0</v>
      </c>
      <c r="AF224">
        <f t="shared" si="50"/>
        <v>0</v>
      </c>
      <c r="AG224">
        <f t="shared" si="51"/>
        <v>0</v>
      </c>
      <c r="AH224">
        <f t="shared" si="52"/>
        <v>0</v>
      </c>
      <c r="AI224">
        <f t="shared" si="53"/>
        <v>0</v>
      </c>
      <c r="AJ224">
        <f t="shared" si="54"/>
        <v>0</v>
      </c>
      <c r="AK224">
        <v>725.69</v>
      </c>
      <c r="AL224">
        <v>725.69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1</v>
      </c>
      <c r="AW224">
        <v>1</v>
      </c>
      <c r="AZ224">
        <v>1</v>
      </c>
      <c r="BA224">
        <v>1</v>
      </c>
      <c r="BB224">
        <v>1</v>
      </c>
      <c r="BC224">
        <v>1</v>
      </c>
      <c r="BD224" t="s">
        <v>2</v>
      </c>
      <c r="BE224" t="s">
        <v>2</v>
      </c>
      <c r="BF224" t="s">
        <v>2</v>
      </c>
      <c r="BG224" t="s">
        <v>2</v>
      </c>
      <c r="BH224">
        <v>3</v>
      </c>
      <c r="BI224">
        <v>1</v>
      </c>
      <c r="BJ224" t="s">
        <v>368</v>
      </c>
      <c r="BM224">
        <v>500001</v>
      </c>
      <c r="BN224">
        <v>0</v>
      </c>
      <c r="BO224" t="s">
        <v>2</v>
      </c>
      <c r="BP224">
        <v>0</v>
      </c>
      <c r="BQ224">
        <v>8</v>
      </c>
      <c r="BR224">
        <v>0</v>
      </c>
      <c r="BS224">
        <v>1</v>
      </c>
      <c r="BT224">
        <v>1</v>
      </c>
      <c r="BU224">
        <v>1</v>
      </c>
      <c r="BV224">
        <v>1</v>
      </c>
      <c r="BW224">
        <v>1</v>
      </c>
      <c r="BX224">
        <v>1</v>
      </c>
      <c r="BY224" t="s">
        <v>2</v>
      </c>
      <c r="BZ224">
        <v>0</v>
      </c>
      <c r="CA224">
        <v>0</v>
      </c>
      <c r="CE224">
        <v>0</v>
      </c>
      <c r="CF224">
        <v>0</v>
      </c>
      <c r="CG224">
        <v>0</v>
      </c>
      <c r="CM224">
        <v>0</v>
      </c>
      <c r="CN224" t="s">
        <v>787</v>
      </c>
      <c r="CO224">
        <v>0</v>
      </c>
      <c r="CP224">
        <f t="shared" si="55"/>
        <v>6010424</v>
      </c>
      <c r="CQ224">
        <f t="shared" si="56"/>
        <v>740.2</v>
      </c>
      <c r="CR224">
        <f t="shared" si="57"/>
        <v>0</v>
      </c>
      <c r="CS224">
        <f t="shared" si="58"/>
        <v>0</v>
      </c>
      <c r="CT224">
        <f t="shared" si="59"/>
        <v>0</v>
      </c>
      <c r="CU224">
        <f t="shared" si="60"/>
        <v>0</v>
      </c>
      <c r="CV224">
        <f t="shared" si="61"/>
        <v>0</v>
      </c>
      <c r="CW224">
        <f t="shared" si="62"/>
        <v>0</v>
      </c>
      <c r="CX224">
        <f t="shared" si="63"/>
        <v>0</v>
      </c>
      <c r="CY224">
        <f t="shared" si="64"/>
        <v>0</v>
      </c>
      <c r="CZ224">
        <f t="shared" si="65"/>
        <v>0</v>
      </c>
      <c r="DC224" t="s">
        <v>2</v>
      </c>
      <c r="DD224" t="s">
        <v>369</v>
      </c>
      <c r="DE224" t="s">
        <v>2</v>
      </c>
      <c r="DF224" t="s">
        <v>2</v>
      </c>
      <c r="DG224" t="s">
        <v>2</v>
      </c>
      <c r="DH224" t="s">
        <v>2</v>
      </c>
      <c r="DI224" t="s">
        <v>2</v>
      </c>
      <c r="DJ224" t="s">
        <v>2</v>
      </c>
      <c r="DK224" t="s">
        <v>2</v>
      </c>
      <c r="DL224" t="s">
        <v>2</v>
      </c>
      <c r="DM224" t="s">
        <v>2</v>
      </c>
      <c r="DN224">
        <v>0</v>
      </c>
      <c r="DO224">
        <v>0</v>
      </c>
      <c r="DP224">
        <v>1</v>
      </c>
      <c r="DQ224">
        <v>1</v>
      </c>
      <c r="DU224">
        <v>1007</v>
      </c>
      <c r="DV224" t="s">
        <v>331</v>
      </c>
      <c r="DW224" t="s">
        <v>331</v>
      </c>
      <c r="DX224">
        <v>1</v>
      </c>
      <c r="DZ224" t="s">
        <v>2</v>
      </c>
      <c r="EA224" t="s">
        <v>2</v>
      </c>
      <c r="EB224" t="s">
        <v>2</v>
      </c>
      <c r="EC224" t="s">
        <v>2</v>
      </c>
      <c r="EE224">
        <v>222773498</v>
      </c>
      <c r="EF224">
        <v>8</v>
      </c>
      <c r="EG224" t="s">
        <v>340</v>
      </c>
      <c r="EH224">
        <v>0</v>
      </c>
      <c r="EI224" t="s">
        <v>2</v>
      </c>
      <c r="EJ224">
        <v>1</v>
      </c>
      <c r="EK224">
        <v>500001</v>
      </c>
      <c r="EL224" t="s">
        <v>341</v>
      </c>
      <c r="EM224" t="s">
        <v>342</v>
      </c>
      <c r="EN224" t="s">
        <v>2</v>
      </c>
      <c r="EO224" t="s">
        <v>370</v>
      </c>
      <c r="EQ224">
        <v>0</v>
      </c>
      <c r="ER224">
        <v>725.69</v>
      </c>
      <c r="ES224">
        <v>725.69</v>
      </c>
      <c r="ET224">
        <v>0</v>
      </c>
      <c r="EU224">
        <v>0</v>
      </c>
      <c r="EV224">
        <v>0</v>
      </c>
      <c r="EW224">
        <v>0</v>
      </c>
      <c r="EX224">
        <v>0</v>
      </c>
      <c r="EY224">
        <v>0</v>
      </c>
      <c r="FQ224">
        <v>0</v>
      </c>
      <c r="FR224">
        <f t="shared" si="66"/>
        <v>0</v>
      </c>
      <c r="FS224">
        <v>0</v>
      </c>
      <c r="FX224">
        <v>0</v>
      </c>
      <c r="FY224">
        <v>0</v>
      </c>
      <c r="GA224" t="s">
        <v>2</v>
      </c>
      <c r="GD224">
        <v>1</v>
      </c>
      <c r="GF224">
        <v>-420492744</v>
      </c>
      <c r="GG224">
        <v>2</v>
      </c>
      <c r="GH224">
        <v>1</v>
      </c>
      <c r="GI224">
        <v>-2</v>
      </c>
      <c r="GJ224">
        <v>0</v>
      </c>
      <c r="GK224">
        <v>0</v>
      </c>
      <c r="GL224">
        <f t="shared" si="67"/>
        <v>0</v>
      </c>
      <c r="GM224">
        <f t="shared" si="68"/>
        <v>6010424</v>
      </c>
      <c r="GN224">
        <f t="shared" si="69"/>
        <v>6010424</v>
      </c>
      <c r="GO224">
        <f t="shared" si="70"/>
        <v>0</v>
      </c>
      <c r="GP224">
        <f t="shared" si="71"/>
        <v>0</v>
      </c>
      <c r="GR224">
        <v>0</v>
      </c>
      <c r="GS224">
        <v>3</v>
      </c>
      <c r="GT224">
        <v>0</v>
      </c>
      <c r="GU224" t="s">
        <v>2</v>
      </c>
      <c r="GV224">
        <f t="shared" si="72"/>
        <v>0</v>
      </c>
      <c r="GW224">
        <v>1</v>
      </c>
      <c r="GX224">
        <f t="shared" si="73"/>
        <v>0</v>
      </c>
      <c r="HA224">
        <v>0</v>
      </c>
      <c r="HB224">
        <v>0</v>
      </c>
      <c r="HC224">
        <f t="shared" si="74"/>
        <v>0</v>
      </c>
      <c r="HE224" t="s">
        <v>2</v>
      </c>
      <c r="HF224" t="s">
        <v>2</v>
      </c>
      <c r="IK224">
        <v>0</v>
      </c>
    </row>
    <row r="225" spans="1:245" x14ac:dyDescent="0.2">
      <c r="A225">
        <v>17</v>
      </c>
      <c r="B225">
        <v>1</v>
      </c>
      <c r="E225" t="s">
        <v>371</v>
      </c>
      <c r="F225" t="s">
        <v>372</v>
      </c>
      <c r="G225" t="s">
        <v>373</v>
      </c>
      <c r="H225" t="s">
        <v>374</v>
      </c>
      <c r="I225">
        <v>72.8</v>
      </c>
      <c r="J225">
        <v>0</v>
      </c>
      <c r="O225">
        <f t="shared" si="35"/>
        <v>589872</v>
      </c>
      <c r="P225">
        <f t="shared" si="36"/>
        <v>589872</v>
      </c>
      <c r="Q225">
        <f t="shared" si="37"/>
        <v>0</v>
      </c>
      <c r="R225">
        <f t="shared" si="38"/>
        <v>0</v>
      </c>
      <c r="S225">
        <f t="shared" si="39"/>
        <v>0</v>
      </c>
      <c r="T225">
        <f t="shared" si="40"/>
        <v>0</v>
      </c>
      <c r="U225">
        <f t="shared" si="41"/>
        <v>0</v>
      </c>
      <c r="V225">
        <f t="shared" si="42"/>
        <v>0</v>
      </c>
      <c r="W225">
        <f t="shared" si="43"/>
        <v>0</v>
      </c>
      <c r="X225">
        <f t="shared" si="44"/>
        <v>0</v>
      </c>
      <c r="Y225">
        <f t="shared" si="45"/>
        <v>0</v>
      </c>
      <c r="AA225">
        <v>224391872</v>
      </c>
      <c r="AB225">
        <f t="shared" si="46"/>
        <v>8102.64</v>
      </c>
      <c r="AC225">
        <f t="shared" ref="AC225:AC233" si="75">ROUND((ES225),2)</f>
        <v>8102.64</v>
      </c>
      <c r="AD225">
        <f t="shared" si="48"/>
        <v>0</v>
      </c>
      <c r="AE225">
        <f t="shared" si="49"/>
        <v>0</v>
      </c>
      <c r="AF225">
        <f t="shared" si="50"/>
        <v>0</v>
      </c>
      <c r="AG225">
        <f t="shared" si="51"/>
        <v>0</v>
      </c>
      <c r="AH225">
        <f t="shared" si="52"/>
        <v>0</v>
      </c>
      <c r="AI225">
        <f t="shared" si="53"/>
        <v>0</v>
      </c>
      <c r="AJ225">
        <f t="shared" si="54"/>
        <v>0</v>
      </c>
      <c r="AK225">
        <v>8102.64</v>
      </c>
      <c r="AL225">
        <v>8102.64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1</v>
      </c>
      <c r="AW225">
        <v>1</v>
      </c>
      <c r="AZ225">
        <v>1</v>
      </c>
      <c r="BA225">
        <v>1</v>
      </c>
      <c r="BB225">
        <v>1</v>
      </c>
      <c r="BC225">
        <v>1</v>
      </c>
      <c r="BD225" t="s">
        <v>2</v>
      </c>
      <c r="BE225" t="s">
        <v>2</v>
      </c>
      <c r="BF225" t="s">
        <v>2</v>
      </c>
      <c r="BG225" t="s">
        <v>2</v>
      </c>
      <c r="BH225">
        <v>3</v>
      </c>
      <c r="BI225">
        <v>1</v>
      </c>
      <c r="BJ225" t="s">
        <v>375</v>
      </c>
      <c r="BM225">
        <v>500001</v>
      </c>
      <c r="BN225">
        <v>0</v>
      </c>
      <c r="BO225" t="s">
        <v>2</v>
      </c>
      <c r="BP225">
        <v>0</v>
      </c>
      <c r="BQ225">
        <v>8</v>
      </c>
      <c r="BR225">
        <v>0</v>
      </c>
      <c r="BS225">
        <v>1</v>
      </c>
      <c r="BT225">
        <v>1</v>
      </c>
      <c r="BU225">
        <v>1</v>
      </c>
      <c r="BV225">
        <v>1</v>
      </c>
      <c r="BW225">
        <v>1</v>
      </c>
      <c r="BX225">
        <v>1</v>
      </c>
      <c r="BY225" t="s">
        <v>2</v>
      </c>
      <c r="BZ225">
        <v>0</v>
      </c>
      <c r="CA225">
        <v>0</v>
      </c>
      <c r="CE225">
        <v>0</v>
      </c>
      <c r="CF225">
        <v>0</v>
      </c>
      <c r="CG225">
        <v>0</v>
      </c>
      <c r="CM225">
        <v>0</v>
      </c>
      <c r="CN225" t="s">
        <v>2</v>
      </c>
      <c r="CO225">
        <v>0</v>
      </c>
      <c r="CP225">
        <f t="shared" si="55"/>
        <v>589872</v>
      </c>
      <c r="CQ225">
        <f t="shared" si="56"/>
        <v>8102.64</v>
      </c>
      <c r="CR225">
        <f t="shared" si="57"/>
        <v>0</v>
      </c>
      <c r="CS225">
        <f t="shared" si="58"/>
        <v>0</v>
      </c>
      <c r="CT225">
        <f t="shared" si="59"/>
        <v>0</v>
      </c>
      <c r="CU225">
        <f t="shared" si="60"/>
        <v>0</v>
      </c>
      <c r="CV225">
        <f t="shared" si="61"/>
        <v>0</v>
      </c>
      <c r="CW225">
        <f t="shared" si="62"/>
        <v>0</v>
      </c>
      <c r="CX225">
        <f t="shared" si="63"/>
        <v>0</v>
      </c>
      <c r="CY225">
        <f t="shared" si="64"/>
        <v>0</v>
      </c>
      <c r="CZ225">
        <f t="shared" si="65"/>
        <v>0</v>
      </c>
      <c r="DC225" t="s">
        <v>2</v>
      </c>
      <c r="DD225" t="s">
        <v>2</v>
      </c>
      <c r="DE225" t="s">
        <v>2</v>
      </c>
      <c r="DF225" t="s">
        <v>2</v>
      </c>
      <c r="DG225" t="s">
        <v>2</v>
      </c>
      <c r="DH225" t="s">
        <v>2</v>
      </c>
      <c r="DI225" t="s">
        <v>2</v>
      </c>
      <c r="DJ225" t="s">
        <v>2</v>
      </c>
      <c r="DK225" t="s">
        <v>2</v>
      </c>
      <c r="DL225" t="s">
        <v>2</v>
      </c>
      <c r="DM225" t="s">
        <v>2</v>
      </c>
      <c r="DN225">
        <v>0</v>
      </c>
      <c r="DO225">
        <v>0</v>
      </c>
      <c r="DP225">
        <v>1</v>
      </c>
      <c r="DQ225">
        <v>1</v>
      </c>
      <c r="DU225">
        <v>1009</v>
      </c>
      <c r="DV225" t="s">
        <v>374</v>
      </c>
      <c r="DW225" t="s">
        <v>374</v>
      </c>
      <c r="DX225">
        <v>1000</v>
      </c>
      <c r="DZ225" t="s">
        <v>2</v>
      </c>
      <c r="EA225" t="s">
        <v>2</v>
      </c>
      <c r="EB225" t="s">
        <v>2</v>
      </c>
      <c r="EC225" t="s">
        <v>2</v>
      </c>
      <c r="EE225">
        <v>222773498</v>
      </c>
      <c r="EF225">
        <v>8</v>
      </c>
      <c r="EG225" t="s">
        <v>340</v>
      </c>
      <c r="EH225">
        <v>0</v>
      </c>
      <c r="EI225" t="s">
        <v>2</v>
      </c>
      <c r="EJ225">
        <v>1</v>
      </c>
      <c r="EK225">
        <v>500001</v>
      </c>
      <c r="EL225" t="s">
        <v>341</v>
      </c>
      <c r="EM225" t="s">
        <v>342</v>
      </c>
      <c r="EN225" t="s">
        <v>2</v>
      </c>
      <c r="EO225" t="s">
        <v>2</v>
      </c>
      <c r="EQ225">
        <v>2097152</v>
      </c>
      <c r="ER225">
        <v>8102.64</v>
      </c>
      <c r="ES225">
        <v>8102.64</v>
      </c>
      <c r="ET225">
        <v>0</v>
      </c>
      <c r="EU225">
        <v>0</v>
      </c>
      <c r="EV225">
        <v>0</v>
      </c>
      <c r="EW225">
        <v>0</v>
      </c>
      <c r="EX225">
        <v>0</v>
      </c>
      <c r="EY225">
        <v>0</v>
      </c>
      <c r="FQ225">
        <v>0</v>
      </c>
      <c r="FR225">
        <f t="shared" si="66"/>
        <v>0</v>
      </c>
      <c r="FS225">
        <v>0</v>
      </c>
      <c r="FX225">
        <v>0</v>
      </c>
      <c r="FY225">
        <v>0</v>
      </c>
      <c r="GA225" t="s">
        <v>2</v>
      </c>
      <c r="GD225">
        <v>1</v>
      </c>
      <c r="GF225">
        <v>2052424046</v>
      </c>
      <c r="GG225">
        <v>2</v>
      </c>
      <c r="GH225">
        <v>1</v>
      </c>
      <c r="GI225">
        <v>-2</v>
      </c>
      <c r="GJ225">
        <v>0</v>
      </c>
      <c r="GK225">
        <v>0</v>
      </c>
      <c r="GL225">
        <f t="shared" si="67"/>
        <v>0</v>
      </c>
      <c r="GM225">
        <f t="shared" si="68"/>
        <v>589872</v>
      </c>
      <c r="GN225">
        <f t="shared" si="69"/>
        <v>589872</v>
      </c>
      <c r="GO225">
        <f t="shared" si="70"/>
        <v>0</v>
      </c>
      <c r="GP225">
        <f t="shared" si="71"/>
        <v>0</v>
      </c>
      <c r="GR225">
        <v>0</v>
      </c>
      <c r="GS225">
        <v>3</v>
      </c>
      <c r="GT225">
        <v>0</v>
      </c>
      <c r="GU225" t="s">
        <v>2</v>
      </c>
      <c r="GV225">
        <f t="shared" si="72"/>
        <v>0</v>
      </c>
      <c r="GW225">
        <v>1</v>
      </c>
      <c r="GX225">
        <f t="shared" si="73"/>
        <v>0</v>
      </c>
      <c r="HA225">
        <v>0</v>
      </c>
      <c r="HB225">
        <v>0</v>
      </c>
      <c r="HC225">
        <f t="shared" si="74"/>
        <v>0</v>
      </c>
      <c r="HE225" t="s">
        <v>2</v>
      </c>
      <c r="HF225" t="s">
        <v>2</v>
      </c>
      <c r="IK225">
        <v>0</v>
      </c>
    </row>
    <row r="226" spans="1:245" x14ac:dyDescent="0.2">
      <c r="A226">
        <v>17</v>
      </c>
      <c r="B226">
        <v>1</v>
      </c>
      <c r="E226" t="s">
        <v>376</v>
      </c>
      <c r="F226" t="s">
        <v>377</v>
      </c>
      <c r="G226" t="s">
        <v>378</v>
      </c>
      <c r="H226" t="s">
        <v>374</v>
      </c>
      <c r="I226">
        <f>ROUND(622.6,4)</f>
        <v>622.6</v>
      </c>
      <c r="J226">
        <v>0</v>
      </c>
      <c r="O226">
        <f t="shared" si="35"/>
        <v>4953536</v>
      </c>
      <c r="P226">
        <f t="shared" si="36"/>
        <v>4953536</v>
      </c>
      <c r="Q226">
        <f t="shared" si="37"/>
        <v>0</v>
      </c>
      <c r="R226">
        <f t="shared" si="38"/>
        <v>0</v>
      </c>
      <c r="S226">
        <f t="shared" si="39"/>
        <v>0</v>
      </c>
      <c r="T226">
        <f t="shared" si="40"/>
        <v>0</v>
      </c>
      <c r="U226">
        <f t="shared" si="41"/>
        <v>0</v>
      </c>
      <c r="V226">
        <f t="shared" si="42"/>
        <v>0</v>
      </c>
      <c r="W226">
        <f t="shared" si="43"/>
        <v>0</v>
      </c>
      <c r="X226">
        <f t="shared" si="44"/>
        <v>0</v>
      </c>
      <c r="Y226">
        <f t="shared" si="45"/>
        <v>0</v>
      </c>
      <c r="AA226">
        <v>224391872</v>
      </c>
      <c r="AB226">
        <f t="shared" si="46"/>
        <v>7956.21</v>
      </c>
      <c r="AC226">
        <f t="shared" si="75"/>
        <v>7956.21</v>
      </c>
      <c r="AD226">
        <f t="shared" si="48"/>
        <v>0</v>
      </c>
      <c r="AE226">
        <f t="shared" si="49"/>
        <v>0</v>
      </c>
      <c r="AF226">
        <f t="shared" si="50"/>
        <v>0</v>
      </c>
      <c r="AG226">
        <f t="shared" si="51"/>
        <v>0</v>
      </c>
      <c r="AH226">
        <f t="shared" si="52"/>
        <v>0</v>
      </c>
      <c r="AI226">
        <f t="shared" si="53"/>
        <v>0</v>
      </c>
      <c r="AJ226">
        <f t="shared" si="54"/>
        <v>0</v>
      </c>
      <c r="AK226">
        <v>7956.21</v>
      </c>
      <c r="AL226">
        <v>7956.21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1</v>
      </c>
      <c r="AW226">
        <v>1</v>
      </c>
      <c r="AZ226">
        <v>1</v>
      </c>
      <c r="BA226">
        <v>1</v>
      </c>
      <c r="BB226">
        <v>1</v>
      </c>
      <c r="BC226">
        <v>1</v>
      </c>
      <c r="BD226" t="s">
        <v>2</v>
      </c>
      <c r="BE226" t="s">
        <v>2</v>
      </c>
      <c r="BF226" t="s">
        <v>2</v>
      </c>
      <c r="BG226" t="s">
        <v>2</v>
      </c>
      <c r="BH226">
        <v>3</v>
      </c>
      <c r="BI226">
        <v>1</v>
      </c>
      <c r="BJ226" t="s">
        <v>379</v>
      </c>
      <c r="BM226">
        <v>500001</v>
      </c>
      <c r="BN226">
        <v>0</v>
      </c>
      <c r="BO226" t="s">
        <v>2</v>
      </c>
      <c r="BP226">
        <v>0</v>
      </c>
      <c r="BQ226">
        <v>8</v>
      </c>
      <c r="BR226">
        <v>0</v>
      </c>
      <c r="BS226">
        <v>1</v>
      </c>
      <c r="BT226">
        <v>1</v>
      </c>
      <c r="BU226">
        <v>1</v>
      </c>
      <c r="BV226">
        <v>1</v>
      </c>
      <c r="BW226">
        <v>1</v>
      </c>
      <c r="BX226">
        <v>1</v>
      </c>
      <c r="BY226" t="s">
        <v>2</v>
      </c>
      <c r="BZ226">
        <v>0</v>
      </c>
      <c r="CA226">
        <v>0</v>
      </c>
      <c r="CE226">
        <v>0</v>
      </c>
      <c r="CF226">
        <v>0</v>
      </c>
      <c r="CG226">
        <v>0</v>
      </c>
      <c r="CM226">
        <v>0</v>
      </c>
      <c r="CN226" t="s">
        <v>2</v>
      </c>
      <c r="CO226">
        <v>0</v>
      </c>
      <c r="CP226">
        <f t="shared" si="55"/>
        <v>4953536</v>
      </c>
      <c r="CQ226">
        <f t="shared" si="56"/>
        <v>7956.21</v>
      </c>
      <c r="CR226">
        <f t="shared" si="57"/>
        <v>0</v>
      </c>
      <c r="CS226">
        <f t="shared" si="58"/>
        <v>0</v>
      </c>
      <c r="CT226">
        <f t="shared" si="59"/>
        <v>0</v>
      </c>
      <c r="CU226">
        <f t="shared" si="60"/>
        <v>0</v>
      </c>
      <c r="CV226">
        <f t="shared" si="61"/>
        <v>0</v>
      </c>
      <c r="CW226">
        <f t="shared" si="62"/>
        <v>0</v>
      </c>
      <c r="CX226">
        <f t="shared" si="63"/>
        <v>0</v>
      </c>
      <c r="CY226">
        <f t="shared" si="64"/>
        <v>0</v>
      </c>
      <c r="CZ226">
        <f t="shared" si="65"/>
        <v>0</v>
      </c>
      <c r="DC226" t="s">
        <v>2</v>
      </c>
      <c r="DD226" t="s">
        <v>2</v>
      </c>
      <c r="DE226" t="s">
        <v>2</v>
      </c>
      <c r="DF226" t="s">
        <v>2</v>
      </c>
      <c r="DG226" t="s">
        <v>2</v>
      </c>
      <c r="DH226" t="s">
        <v>2</v>
      </c>
      <c r="DI226" t="s">
        <v>2</v>
      </c>
      <c r="DJ226" t="s">
        <v>2</v>
      </c>
      <c r="DK226" t="s">
        <v>2</v>
      </c>
      <c r="DL226" t="s">
        <v>2</v>
      </c>
      <c r="DM226" t="s">
        <v>2</v>
      </c>
      <c r="DN226">
        <v>0</v>
      </c>
      <c r="DO226">
        <v>0</v>
      </c>
      <c r="DP226">
        <v>1</v>
      </c>
      <c r="DQ226">
        <v>1</v>
      </c>
      <c r="DU226">
        <v>1009</v>
      </c>
      <c r="DV226" t="s">
        <v>374</v>
      </c>
      <c r="DW226" t="s">
        <v>374</v>
      </c>
      <c r="DX226">
        <v>1000</v>
      </c>
      <c r="DZ226" t="s">
        <v>2</v>
      </c>
      <c r="EA226" t="s">
        <v>2</v>
      </c>
      <c r="EB226" t="s">
        <v>2</v>
      </c>
      <c r="EC226" t="s">
        <v>2</v>
      </c>
      <c r="EE226">
        <v>222773498</v>
      </c>
      <c r="EF226">
        <v>8</v>
      </c>
      <c r="EG226" t="s">
        <v>340</v>
      </c>
      <c r="EH226">
        <v>0</v>
      </c>
      <c r="EI226" t="s">
        <v>2</v>
      </c>
      <c r="EJ226">
        <v>1</v>
      </c>
      <c r="EK226">
        <v>500001</v>
      </c>
      <c r="EL226" t="s">
        <v>341</v>
      </c>
      <c r="EM226" t="s">
        <v>342</v>
      </c>
      <c r="EN226" t="s">
        <v>2</v>
      </c>
      <c r="EO226" t="s">
        <v>2</v>
      </c>
      <c r="EQ226">
        <v>2097152</v>
      </c>
      <c r="ER226">
        <v>7956.21</v>
      </c>
      <c r="ES226">
        <v>7956.21</v>
      </c>
      <c r="ET226">
        <v>0</v>
      </c>
      <c r="EU226">
        <v>0</v>
      </c>
      <c r="EV226">
        <v>0</v>
      </c>
      <c r="EW226">
        <v>0</v>
      </c>
      <c r="EX226">
        <v>0</v>
      </c>
      <c r="EY226">
        <v>0</v>
      </c>
      <c r="FQ226">
        <v>0</v>
      </c>
      <c r="FR226">
        <f t="shared" si="66"/>
        <v>0</v>
      </c>
      <c r="FS226">
        <v>0</v>
      </c>
      <c r="FX226">
        <v>0</v>
      </c>
      <c r="FY226">
        <v>0</v>
      </c>
      <c r="GA226" t="s">
        <v>2</v>
      </c>
      <c r="GD226">
        <v>1</v>
      </c>
      <c r="GF226">
        <v>1607193897</v>
      </c>
      <c r="GG226">
        <v>2</v>
      </c>
      <c r="GH226">
        <v>1</v>
      </c>
      <c r="GI226">
        <v>-2</v>
      </c>
      <c r="GJ226">
        <v>0</v>
      </c>
      <c r="GK226">
        <v>0</v>
      </c>
      <c r="GL226">
        <f t="shared" si="67"/>
        <v>0</v>
      </c>
      <c r="GM226">
        <f t="shared" si="68"/>
        <v>4953536</v>
      </c>
      <c r="GN226">
        <f t="shared" si="69"/>
        <v>4953536</v>
      </c>
      <c r="GO226">
        <f t="shared" si="70"/>
        <v>0</v>
      </c>
      <c r="GP226">
        <f t="shared" si="71"/>
        <v>0</v>
      </c>
      <c r="GR226">
        <v>0</v>
      </c>
      <c r="GS226">
        <v>3</v>
      </c>
      <c r="GT226">
        <v>0</v>
      </c>
      <c r="GU226" t="s">
        <v>2</v>
      </c>
      <c r="GV226">
        <f t="shared" si="72"/>
        <v>0</v>
      </c>
      <c r="GW226">
        <v>1</v>
      </c>
      <c r="GX226">
        <f t="shared" si="73"/>
        <v>0</v>
      </c>
      <c r="HA226">
        <v>0</v>
      </c>
      <c r="HB226">
        <v>0</v>
      </c>
      <c r="HC226">
        <f t="shared" si="74"/>
        <v>0</v>
      </c>
      <c r="HE226" t="s">
        <v>2</v>
      </c>
      <c r="HF226" t="s">
        <v>2</v>
      </c>
      <c r="IK226">
        <v>0</v>
      </c>
    </row>
    <row r="227" spans="1:245" x14ac:dyDescent="0.2">
      <c r="A227">
        <v>17</v>
      </c>
      <c r="B227">
        <v>1</v>
      </c>
      <c r="E227" t="s">
        <v>380</v>
      </c>
      <c r="F227" t="s">
        <v>381</v>
      </c>
      <c r="G227" t="s">
        <v>382</v>
      </c>
      <c r="H227" t="s">
        <v>383</v>
      </c>
      <c r="I227">
        <v>2320</v>
      </c>
      <c r="J227">
        <v>0</v>
      </c>
      <c r="O227">
        <f t="shared" si="35"/>
        <v>22040</v>
      </c>
      <c r="P227">
        <f t="shared" si="36"/>
        <v>22040</v>
      </c>
      <c r="Q227">
        <f t="shared" si="37"/>
        <v>0</v>
      </c>
      <c r="R227">
        <f t="shared" si="38"/>
        <v>0</v>
      </c>
      <c r="S227">
        <f t="shared" si="39"/>
        <v>0</v>
      </c>
      <c r="T227">
        <f t="shared" si="40"/>
        <v>0</v>
      </c>
      <c r="U227">
        <f t="shared" si="41"/>
        <v>0</v>
      </c>
      <c r="V227">
        <f t="shared" si="42"/>
        <v>0</v>
      </c>
      <c r="W227">
        <f t="shared" si="43"/>
        <v>0</v>
      </c>
      <c r="X227">
        <f t="shared" si="44"/>
        <v>0</v>
      </c>
      <c r="Y227">
        <f t="shared" si="45"/>
        <v>0</v>
      </c>
      <c r="AA227">
        <v>224391872</v>
      </c>
      <c r="AB227">
        <f t="shared" si="46"/>
        <v>9.5</v>
      </c>
      <c r="AC227">
        <f t="shared" si="75"/>
        <v>9.5</v>
      </c>
      <c r="AD227">
        <f t="shared" si="48"/>
        <v>0</v>
      </c>
      <c r="AE227">
        <f t="shared" si="49"/>
        <v>0</v>
      </c>
      <c r="AF227">
        <f t="shared" si="50"/>
        <v>0</v>
      </c>
      <c r="AG227">
        <f t="shared" si="51"/>
        <v>0</v>
      </c>
      <c r="AH227">
        <f t="shared" si="52"/>
        <v>0</v>
      </c>
      <c r="AI227">
        <f t="shared" si="53"/>
        <v>0</v>
      </c>
      <c r="AJ227">
        <f t="shared" si="54"/>
        <v>0</v>
      </c>
      <c r="AK227">
        <v>9.5</v>
      </c>
      <c r="AL227">
        <v>9.5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1</v>
      </c>
      <c r="AW227">
        <v>1</v>
      </c>
      <c r="AZ227">
        <v>1</v>
      </c>
      <c r="BA227">
        <v>1</v>
      </c>
      <c r="BB227">
        <v>1</v>
      </c>
      <c r="BC227">
        <v>1</v>
      </c>
      <c r="BD227" t="s">
        <v>2</v>
      </c>
      <c r="BE227" t="s">
        <v>2</v>
      </c>
      <c r="BF227" t="s">
        <v>2</v>
      </c>
      <c r="BG227" t="s">
        <v>2</v>
      </c>
      <c r="BH227">
        <v>3</v>
      </c>
      <c r="BI227">
        <v>1</v>
      </c>
      <c r="BJ227" t="s">
        <v>384</v>
      </c>
      <c r="BM227">
        <v>500001</v>
      </c>
      <c r="BN227">
        <v>0</v>
      </c>
      <c r="BO227" t="s">
        <v>2</v>
      </c>
      <c r="BP227">
        <v>0</v>
      </c>
      <c r="BQ227">
        <v>8</v>
      </c>
      <c r="BR227">
        <v>0</v>
      </c>
      <c r="BS227">
        <v>1</v>
      </c>
      <c r="BT227">
        <v>1</v>
      </c>
      <c r="BU227">
        <v>1</v>
      </c>
      <c r="BV227">
        <v>1</v>
      </c>
      <c r="BW227">
        <v>1</v>
      </c>
      <c r="BX227">
        <v>1</v>
      </c>
      <c r="BY227" t="s">
        <v>2</v>
      </c>
      <c r="BZ227">
        <v>0</v>
      </c>
      <c r="CA227">
        <v>0</v>
      </c>
      <c r="CE227">
        <v>0</v>
      </c>
      <c r="CF227">
        <v>0</v>
      </c>
      <c r="CG227">
        <v>0</v>
      </c>
      <c r="CM227">
        <v>0</v>
      </c>
      <c r="CN227" t="s">
        <v>2</v>
      </c>
      <c r="CO227">
        <v>0</v>
      </c>
      <c r="CP227">
        <f t="shared" si="55"/>
        <v>22040</v>
      </c>
      <c r="CQ227">
        <f t="shared" si="56"/>
        <v>9.5</v>
      </c>
      <c r="CR227">
        <f t="shared" si="57"/>
        <v>0</v>
      </c>
      <c r="CS227">
        <f t="shared" si="58"/>
        <v>0</v>
      </c>
      <c r="CT227">
        <f t="shared" si="59"/>
        <v>0</v>
      </c>
      <c r="CU227">
        <f t="shared" si="60"/>
        <v>0</v>
      </c>
      <c r="CV227">
        <f t="shared" si="61"/>
        <v>0</v>
      </c>
      <c r="CW227">
        <f t="shared" si="62"/>
        <v>0</v>
      </c>
      <c r="CX227">
        <f t="shared" si="63"/>
        <v>0</v>
      </c>
      <c r="CY227">
        <f t="shared" si="64"/>
        <v>0</v>
      </c>
      <c r="CZ227">
        <f t="shared" si="65"/>
        <v>0</v>
      </c>
      <c r="DC227" t="s">
        <v>2</v>
      </c>
      <c r="DD227" t="s">
        <v>2</v>
      </c>
      <c r="DE227" t="s">
        <v>2</v>
      </c>
      <c r="DF227" t="s">
        <v>2</v>
      </c>
      <c r="DG227" t="s">
        <v>2</v>
      </c>
      <c r="DH227" t="s">
        <v>2</v>
      </c>
      <c r="DI227" t="s">
        <v>2</v>
      </c>
      <c r="DJ227" t="s">
        <v>2</v>
      </c>
      <c r="DK227" t="s">
        <v>2</v>
      </c>
      <c r="DL227" t="s">
        <v>2</v>
      </c>
      <c r="DM227" t="s">
        <v>2</v>
      </c>
      <c r="DN227">
        <v>0</v>
      </c>
      <c r="DO227">
        <v>0</v>
      </c>
      <c r="DP227">
        <v>1</v>
      </c>
      <c r="DQ227">
        <v>1</v>
      </c>
      <c r="DU227">
        <v>1009</v>
      </c>
      <c r="DV227" t="s">
        <v>383</v>
      </c>
      <c r="DW227" t="s">
        <v>383</v>
      </c>
      <c r="DX227">
        <v>1</v>
      </c>
      <c r="DZ227" t="s">
        <v>2</v>
      </c>
      <c r="EA227" t="s">
        <v>2</v>
      </c>
      <c r="EB227" t="s">
        <v>2</v>
      </c>
      <c r="EC227" t="s">
        <v>2</v>
      </c>
      <c r="EE227">
        <v>222773498</v>
      </c>
      <c r="EF227">
        <v>8</v>
      </c>
      <c r="EG227" t="s">
        <v>340</v>
      </c>
      <c r="EH227">
        <v>0</v>
      </c>
      <c r="EI227" t="s">
        <v>2</v>
      </c>
      <c r="EJ227">
        <v>1</v>
      </c>
      <c r="EK227">
        <v>500001</v>
      </c>
      <c r="EL227" t="s">
        <v>341</v>
      </c>
      <c r="EM227" t="s">
        <v>342</v>
      </c>
      <c r="EN227" t="s">
        <v>2</v>
      </c>
      <c r="EO227" t="s">
        <v>2</v>
      </c>
      <c r="EQ227">
        <v>0</v>
      </c>
      <c r="ER227">
        <v>9.5</v>
      </c>
      <c r="ES227">
        <v>9.5</v>
      </c>
      <c r="ET227">
        <v>0</v>
      </c>
      <c r="EU227">
        <v>0</v>
      </c>
      <c r="EV227">
        <v>0</v>
      </c>
      <c r="EW227">
        <v>0</v>
      </c>
      <c r="EX227">
        <v>0</v>
      </c>
      <c r="EY227">
        <v>0</v>
      </c>
      <c r="FQ227">
        <v>0</v>
      </c>
      <c r="FR227">
        <f t="shared" si="66"/>
        <v>0</v>
      </c>
      <c r="FS227">
        <v>0</v>
      </c>
      <c r="FX227">
        <v>0</v>
      </c>
      <c r="FY227">
        <v>0</v>
      </c>
      <c r="GA227" t="s">
        <v>2</v>
      </c>
      <c r="GD227">
        <v>1</v>
      </c>
      <c r="GF227">
        <v>-1965937480</v>
      </c>
      <c r="GG227">
        <v>2</v>
      </c>
      <c r="GH227">
        <v>1</v>
      </c>
      <c r="GI227">
        <v>-2</v>
      </c>
      <c r="GJ227">
        <v>0</v>
      </c>
      <c r="GK227">
        <v>0</v>
      </c>
      <c r="GL227">
        <f t="shared" si="67"/>
        <v>0</v>
      </c>
      <c r="GM227">
        <f t="shared" si="68"/>
        <v>22040</v>
      </c>
      <c r="GN227">
        <f t="shared" si="69"/>
        <v>22040</v>
      </c>
      <c r="GO227">
        <f t="shared" si="70"/>
        <v>0</v>
      </c>
      <c r="GP227">
        <f t="shared" si="71"/>
        <v>0</v>
      </c>
      <c r="GR227">
        <v>0</v>
      </c>
      <c r="GS227">
        <v>3</v>
      </c>
      <c r="GT227">
        <v>0</v>
      </c>
      <c r="GU227" t="s">
        <v>2</v>
      </c>
      <c r="GV227">
        <f t="shared" si="72"/>
        <v>0</v>
      </c>
      <c r="GW227">
        <v>1</v>
      </c>
      <c r="GX227">
        <f t="shared" si="73"/>
        <v>0</v>
      </c>
      <c r="HA227">
        <v>0</v>
      </c>
      <c r="HB227">
        <v>0</v>
      </c>
      <c r="HC227">
        <f t="shared" si="74"/>
        <v>0</v>
      </c>
      <c r="HE227" t="s">
        <v>2</v>
      </c>
      <c r="HF227" t="s">
        <v>2</v>
      </c>
      <c r="IK227">
        <v>0</v>
      </c>
    </row>
    <row r="228" spans="1:245" x14ac:dyDescent="0.2">
      <c r="A228">
        <v>17</v>
      </c>
      <c r="B228">
        <v>1</v>
      </c>
      <c r="C228">
        <f>ROW(SmtRes!A55)</f>
        <v>55</v>
      </c>
      <c r="D228">
        <f>ROW(EtalonRes!A61)</f>
        <v>61</v>
      </c>
      <c r="E228" t="s">
        <v>385</v>
      </c>
      <c r="F228" t="s">
        <v>386</v>
      </c>
      <c r="G228" t="s">
        <v>387</v>
      </c>
      <c r="H228" t="s">
        <v>374</v>
      </c>
      <c r="I228">
        <f>ROUND(0.3847,4)</f>
        <v>0.38469999999999999</v>
      </c>
      <c r="J228">
        <v>0</v>
      </c>
      <c r="O228">
        <f t="shared" si="35"/>
        <v>702</v>
      </c>
      <c r="P228">
        <f t="shared" si="36"/>
        <v>0</v>
      </c>
      <c r="Q228">
        <f t="shared" si="37"/>
        <v>11</v>
      </c>
      <c r="R228">
        <f t="shared" si="38"/>
        <v>2</v>
      </c>
      <c r="S228">
        <f t="shared" si="39"/>
        <v>691</v>
      </c>
      <c r="T228">
        <f t="shared" si="40"/>
        <v>0</v>
      </c>
      <c r="U228">
        <f t="shared" si="41"/>
        <v>76.170599999999993</v>
      </c>
      <c r="V228">
        <f t="shared" si="42"/>
        <v>0.12695100000000001</v>
      </c>
      <c r="W228">
        <f t="shared" si="43"/>
        <v>0</v>
      </c>
      <c r="X228">
        <f t="shared" si="44"/>
        <v>707</v>
      </c>
      <c r="Y228">
        <f t="shared" si="45"/>
        <v>402</v>
      </c>
      <c r="AA228">
        <v>224391872</v>
      </c>
      <c r="AB228">
        <f t="shared" si="46"/>
        <v>1824.5</v>
      </c>
      <c r="AC228">
        <f t="shared" si="75"/>
        <v>0</v>
      </c>
      <c r="AD228">
        <f t="shared" si="48"/>
        <v>28.64</v>
      </c>
      <c r="AE228">
        <f t="shared" si="49"/>
        <v>4.09</v>
      </c>
      <c r="AF228">
        <f t="shared" si="50"/>
        <v>1795.86</v>
      </c>
      <c r="AG228">
        <f t="shared" si="51"/>
        <v>0</v>
      </c>
      <c r="AH228">
        <f t="shared" si="52"/>
        <v>198</v>
      </c>
      <c r="AI228">
        <f t="shared" si="53"/>
        <v>0.33</v>
      </c>
      <c r="AJ228">
        <f t="shared" si="54"/>
        <v>0</v>
      </c>
      <c r="AK228">
        <v>1824.5</v>
      </c>
      <c r="AL228">
        <v>0</v>
      </c>
      <c r="AM228">
        <v>28.64</v>
      </c>
      <c r="AN228">
        <v>4.09</v>
      </c>
      <c r="AO228">
        <v>1795.86</v>
      </c>
      <c r="AP228">
        <v>0</v>
      </c>
      <c r="AQ228">
        <v>198</v>
      </c>
      <c r="AR228">
        <v>0.33</v>
      </c>
      <c r="AS228">
        <v>0</v>
      </c>
      <c r="AT228">
        <v>102</v>
      </c>
      <c r="AU228">
        <v>58</v>
      </c>
      <c r="AV228">
        <v>1</v>
      </c>
      <c r="AW228">
        <v>1</v>
      </c>
      <c r="AZ228">
        <v>1</v>
      </c>
      <c r="BA228">
        <v>1</v>
      </c>
      <c r="BB228">
        <v>1</v>
      </c>
      <c r="BC228">
        <v>1</v>
      </c>
      <c r="BD228" t="s">
        <v>2</v>
      </c>
      <c r="BE228" t="s">
        <v>2</v>
      </c>
      <c r="BF228" t="s">
        <v>2</v>
      </c>
      <c r="BG228" t="s">
        <v>2</v>
      </c>
      <c r="BH228">
        <v>0</v>
      </c>
      <c r="BI228">
        <v>1</v>
      </c>
      <c r="BJ228" t="s">
        <v>388</v>
      </c>
      <c r="BM228">
        <v>6001</v>
      </c>
      <c r="BN228">
        <v>0</v>
      </c>
      <c r="BO228" t="s">
        <v>2</v>
      </c>
      <c r="BP228">
        <v>0</v>
      </c>
      <c r="BQ228">
        <v>2</v>
      </c>
      <c r="BR228">
        <v>0</v>
      </c>
      <c r="BS228">
        <v>1</v>
      </c>
      <c r="BT228">
        <v>1</v>
      </c>
      <c r="BU228">
        <v>1</v>
      </c>
      <c r="BV228">
        <v>1</v>
      </c>
      <c r="BW228">
        <v>1</v>
      </c>
      <c r="BX228">
        <v>1</v>
      </c>
      <c r="BY228" t="s">
        <v>2</v>
      </c>
      <c r="BZ228">
        <v>102</v>
      </c>
      <c r="CA228">
        <v>58</v>
      </c>
      <c r="CE228">
        <v>0</v>
      </c>
      <c r="CF228">
        <v>0</v>
      </c>
      <c r="CG228">
        <v>0</v>
      </c>
      <c r="CM228">
        <v>0</v>
      </c>
      <c r="CN228" t="s">
        <v>2</v>
      </c>
      <c r="CO228">
        <v>0</v>
      </c>
      <c r="CP228">
        <f t="shared" si="55"/>
        <v>702</v>
      </c>
      <c r="CQ228">
        <f t="shared" si="56"/>
        <v>0</v>
      </c>
      <c r="CR228">
        <f t="shared" si="57"/>
        <v>28.64</v>
      </c>
      <c r="CS228">
        <f t="shared" si="58"/>
        <v>4.09</v>
      </c>
      <c r="CT228">
        <f t="shared" si="59"/>
        <v>1795.86</v>
      </c>
      <c r="CU228">
        <f t="shared" si="60"/>
        <v>0</v>
      </c>
      <c r="CV228">
        <f t="shared" si="61"/>
        <v>198</v>
      </c>
      <c r="CW228">
        <f t="shared" si="62"/>
        <v>0.33</v>
      </c>
      <c r="CX228">
        <f t="shared" si="63"/>
        <v>0</v>
      </c>
      <c r="CY228">
        <f t="shared" si="64"/>
        <v>706.86</v>
      </c>
      <c r="CZ228">
        <f t="shared" si="65"/>
        <v>401.94</v>
      </c>
      <c r="DC228" t="s">
        <v>2</v>
      </c>
      <c r="DD228" t="s">
        <v>2</v>
      </c>
      <c r="DE228" t="s">
        <v>2</v>
      </c>
      <c r="DF228" t="s">
        <v>2</v>
      </c>
      <c r="DG228" t="s">
        <v>2</v>
      </c>
      <c r="DH228" t="s">
        <v>2</v>
      </c>
      <c r="DI228" t="s">
        <v>2</v>
      </c>
      <c r="DJ228" t="s">
        <v>2</v>
      </c>
      <c r="DK228" t="s">
        <v>2</v>
      </c>
      <c r="DL228" t="s">
        <v>2</v>
      </c>
      <c r="DM228" t="s">
        <v>2</v>
      </c>
      <c r="DN228">
        <v>0</v>
      </c>
      <c r="DO228">
        <v>0</v>
      </c>
      <c r="DP228">
        <v>1</v>
      </c>
      <c r="DQ228">
        <v>1</v>
      </c>
      <c r="DU228">
        <v>1009</v>
      </c>
      <c r="DV228" t="s">
        <v>374</v>
      </c>
      <c r="DW228" t="s">
        <v>374</v>
      </c>
      <c r="DX228">
        <v>1000</v>
      </c>
      <c r="DZ228" t="s">
        <v>2</v>
      </c>
      <c r="EA228" t="s">
        <v>2</v>
      </c>
      <c r="EB228" t="s">
        <v>2</v>
      </c>
      <c r="EC228" t="s">
        <v>2</v>
      </c>
      <c r="EE228">
        <v>222773553</v>
      </c>
      <c r="EF228">
        <v>2</v>
      </c>
      <c r="EG228" t="s">
        <v>21</v>
      </c>
      <c r="EH228">
        <v>6</v>
      </c>
      <c r="EI228" t="s">
        <v>355</v>
      </c>
      <c r="EJ228">
        <v>1</v>
      </c>
      <c r="EK228">
        <v>6001</v>
      </c>
      <c r="EL228" t="s">
        <v>355</v>
      </c>
      <c r="EM228" t="s">
        <v>356</v>
      </c>
      <c r="EN228" t="s">
        <v>2</v>
      </c>
      <c r="EO228" t="s">
        <v>2</v>
      </c>
      <c r="EQ228">
        <v>131072</v>
      </c>
      <c r="ER228">
        <v>1824.5</v>
      </c>
      <c r="ES228">
        <v>0</v>
      </c>
      <c r="ET228">
        <v>28.64</v>
      </c>
      <c r="EU228">
        <v>4.09</v>
      </c>
      <c r="EV228">
        <v>1795.86</v>
      </c>
      <c r="EW228">
        <v>198</v>
      </c>
      <c r="EX228">
        <v>0.33</v>
      </c>
      <c r="EY228">
        <v>0</v>
      </c>
      <c r="FQ228">
        <v>0</v>
      </c>
      <c r="FR228">
        <f t="shared" si="66"/>
        <v>0</v>
      </c>
      <c r="FS228">
        <v>0</v>
      </c>
      <c r="FX228">
        <v>102</v>
      </c>
      <c r="FY228">
        <v>58</v>
      </c>
      <c r="GA228" t="s">
        <v>2</v>
      </c>
      <c r="GD228">
        <v>1</v>
      </c>
      <c r="GF228">
        <v>1515822162</v>
      </c>
      <c r="GG228">
        <v>2</v>
      </c>
      <c r="GH228">
        <v>1</v>
      </c>
      <c r="GI228">
        <v>-2</v>
      </c>
      <c r="GJ228">
        <v>0</v>
      </c>
      <c r="GK228">
        <v>0</v>
      </c>
      <c r="GL228">
        <f t="shared" si="67"/>
        <v>0</v>
      </c>
      <c r="GM228">
        <f t="shared" si="68"/>
        <v>1811</v>
      </c>
      <c r="GN228">
        <f t="shared" si="69"/>
        <v>1811</v>
      </c>
      <c r="GO228">
        <f t="shared" si="70"/>
        <v>0</v>
      </c>
      <c r="GP228">
        <f t="shared" si="71"/>
        <v>0</v>
      </c>
      <c r="GR228">
        <v>0</v>
      </c>
      <c r="GS228">
        <v>3</v>
      </c>
      <c r="GT228">
        <v>0</v>
      </c>
      <c r="GU228" t="s">
        <v>2</v>
      </c>
      <c r="GV228">
        <f t="shared" si="72"/>
        <v>0</v>
      </c>
      <c r="GW228">
        <v>1</v>
      </c>
      <c r="GX228">
        <f t="shared" si="73"/>
        <v>0</v>
      </c>
      <c r="HA228">
        <v>0</v>
      </c>
      <c r="HB228">
        <v>0</v>
      </c>
      <c r="HC228">
        <f t="shared" si="74"/>
        <v>0</v>
      </c>
      <c r="HE228" t="s">
        <v>2</v>
      </c>
      <c r="HF228" t="s">
        <v>2</v>
      </c>
      <c r="IK228">
        <v>0</v>
      </c>
    </row>
    <row r="229" spans="1:245" x14ac:dyDescent="0.2">
      <c r="A229">
        <v>17</v>
      </c>
      <c r="B229">
        <v>1</v>
      </c>
      <c r="E229" t="s">
        <v>389</v>
      </c>
      <c r="F229" t="s">
        <v>390</v>
      </c>
      <c r="G229" t="s">
        <v>391</v>
      </c>
      <c r="H229" t="s">
        <v>374</v>
      </c>
      <c r="I229">
        <f>ROUND(0.3847,4)</f>
        <v>0.38469999999999999</v>
      </c>
      <c r="J229">
        <v>0</v>
      </c>
      <c r="O229">
        <f t="shared" si="35"/>
        <v>2616</v>
      </c>
      <c r="P229">
        <f t="shared" si="36"/>
        <v>2616</v>
      </c>
      <c r="Q229">
        <f t="shared" si="37"/>
        <v>0</v>
      </c>
      <c r="R229">
        <f t="shared" si="38"/>
        <v>0</v>
      </c>
      <c r="S229">
        <f t="shared" si="39"/>
        <v>0</v>
      </c>
      <c r="T229">
        <f t="shared" si="40"/>
        <v>0</v>
      </c>
      <c r="U229">
        <f t="shared" si="41"/>
        <v>0</v>
      </c>
      <c r="V229">
        <f t="shared" si="42"/>
        <v>0</v>
      </c>
      <c r="W229">
        <f t="shared" si="43"/>
        <v>0</v>
      </c>
      <c r="X229">
        <f t="shared" si="44"/>
        <v>0</v>
      </c>
      <c r="Y229">
        <f t="shared" si="45"/>
        <v>0</v>
      </c>
      <c r="AA229">
        <v>224391872</v>
      </c>
      <c r="AB229">
        <f t="shared" si="46"/>
        <v>6800</v>
      </c>
      <c r="AC229">
        <f t="shared" si="75"/>
        <v>6800</v>
      </c>
      <c r="AD229">
        <f t="shared" si="48"/>
        <v>0</v>
      </c>
      <c r="AE229">
        <f t="shared" si="49"/>
        <v>0</v>
      </c>
      <c r="AF229">
        <f t="shared" si="50"/>
        <v>0</v>
      </c>
      <c r="AG229">
        <f t="shared" si="51"/>
        <v>0</v>
      </c>
      <c r="AH229">
        <f t="shared" si="52"/>
        <v>0</v>
      </c>
      <c r="AI229">
        <f t="shared" si="53"/>
        <v>0</v>
      </c>
      <c r="AJ229">
        <f t="shared" si="54"/>
        <v>0</v>
      </c>
      <c r="AK229">
        <v>6800</v>
      </c>
      <c r="AL229">
        <v>6800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1</v>
      </c>
      <c r="AW229">
        <v>1</v>
      </c>
      <c r="AZ229">
        <v>1</v>
      </c>
      <c r="BA229">
        <v>1</v>
      </c>
      <c r="BB229">
        <v>1</v>
      </c>
      <c r="BC229">
        <v>1</v>
      </c>
      <c r="BD229" t="s">
        <v>2</v>
      </c>
      <c r="BE229" t="s">
        <v>2</v>
      </c>
      <c r="BF229" t="s">
        <v>2</v>
      </c>
      <c r="BG229" t="s">
        <v>2</v>
      </c>
      <c r="BH229">
        <v>3</v>
      </c>
      <c r="BI229">
        <v>1</v>
      </c>
      <c r="BJ229" t="s">
        <v>392</v>
      </c>
      <c r="BM229">
        <v>500001</v>
      </c>
      <c r="BN229">
        <v>0</v>
      </c>
      <c r="BO229" t="s">
        <v>2</v>
      </c>
      <c r="BP229">
        <v>0</v>
      </c>
      <c r="BQ229">
        <v>8</v>
      </c>
      <c r="BR229">
        <v>0</v>
      </c>
      <c r="BS229">
        <v>1</v>
      </c>
      <c r="BT229">
        <v>1</v>
      </c>
      <c r="BU229">
        <v>1</v>
      </c>
      <c r="BV229">
        <v>1</v>
      </c>
      <c r="BW229">
        <v>1</v>
      </c>
      <c r="BX229">
        <v>1</v>
      </c>
      <c r="BY229" t="s">
        <v>2</v>
      </c>
      <c r="BZ229">
        <v>0</v>
      </c>
      <c r="CA229">
        <v>0</v>
      </c>
      <c r="CE229">
        <v>0</v>
      </c>
      <c r="CF229">
        <v>0</v>
      </c>
      <c r="CG229">
        <v>0</v>
      </c>
      <c r="CM229">
        <v>0</v>
      </c>
      <c r="CN229" t="s">
        <v>2</v>
      </c>
      <c r="CO229">
        <v>0</v>
      </c>
      <c r="CP229">
        <f t="shared" si="55"/>
        <v>2616</v>
      </c>
      <c r="CQ229">
        <f t="shared" si="56"/>
        <v>6800</v>
      </c>
      <c r="CR229">
        <f t="shared" si="57"/>
        <v>0</v>
      </c>
      <c r="CS229">
        <f t="shared" si="58"/>
        <v>0</v>
      </c>
      <c r="CT229">
        <f t="shared" si="59"/>
        <v>0</v>
      </c>
      <c r="CU229">
        <f t="shared" si="60"/>
        <v>0</v>
      </c>
      <c r="CV229">
        <f t="shared" si="61"/>
        <v>0</v>
      </c>
      <c r="CW229">
        <f t="shared" si="62"/>
        <v>0</v>
      </c>
      <c r="CX229">
        <f t="shared" si="63"/>
        <v>0</v>
      </c>
      <c r="CY229">
        <f t="shared" si="64"/>
        <v>0</v>
      </c>
      <c r="CZ229">
        <f t="shared" si="65"/>
        <v>0</v>
      </c>
      <c r="DC229" t="s">
        <v>2</v>
      </c>
      <c r="DD229" t="s">
        <v>2</v>
      </c>
      <c r="DE229" t="s">
        <v>2</v>
      </c>
      <c r="DF229" t="s">
        <v>2</v>
      </c>
      <c r="DG229" t="s">
        <v>2</v>
      </c>
      <c r="DH229" t="s">
        <v>2</v>
      </c>
      <c r="DI229" t="s">
        <v>2</v>
      </c>
      <c r="DJ229" t="s">
        <v>2</v>
      </c>
      <c r="DK229" t="s">
        <v>2</v>
      </c>
      <c r="DL229" t="s">
        <v>2</v>
      </c>
      <c r="DM229" t="s">
        <v>2</v>
      </c>
      <c r="DN229">
        <v>0</v>
      </c>
      <c r="DO229">
        <v>0</v>
      </c>
      <c r="DP229">
        <v>1</v>
      </c>
      <c r="DQ229">
        <v>1</v>
      </c>
      <c r="DU229">
        <v>1009</v>
      </c>
      <c r="DV229" t="s">
        <v>374</v>
      </c>
      <c r="DW229" t="s">
        <v>374</v>
      </c>
      <c r="DX229">
        <v>1000</v>
      </c>
      <c r="DZ229" t="s">
        <v>2</v>
      </c>
      <c r="EA229" t="s">
        <v>2</v>
      </c>
      <c r="EB229" t="s">
        <v>2</v>
      </c>
      <c r="EC229" t="s">
        <v>2</v>
      </c>
      <c r="EE229">
        <v>222773498</v>
      </c>
      <c r="EF229">
        <v>8</v>
      </c>
      <c r="EG229" t="s">
        <v>340</v>
      </c>
      <c r="EH229">
        <v>0</v>
      </c>
      <c r="EI229" t="s">
        <v>2</v>
      </c>
      <c r="EJ229">
        <v>1</v>
      </c>
      <c r="EK229">
        <v>500001</v>
      </c>
      <c r="EL229" t="s">
        <v>341</v>
      </c>
      <c r="EM229" t="s">
        <v>342</v>
      </c>
      <c r="EN229" t="s">
        <v>2</v>
      </c>
      <c r="EO229" t="s">
        <v>2</v>
      </c>
      <c r="EQ229">
        <v>0</v>
      </c>
      <c r="ER229">
        <v>6800</v>
      </c>
      <c r="ES229">
        <v>6800</v>
      </c>
      <c r="ET229">
        <v>0</v>
      </c>
      <c r="EU229">
        <v>0</v>
      </c>
      <c r="EV229">
        <v>0</v>
      </c>
      <c r="EW229">
        <v>0</v>
      </c>
      <c r="EX229">
        <v>0</v>
      </c>
      <c r="EY229">
        <v>0</v>
      </c>
      <c r="FQ229">
        <v>0</v>
      </c>
      <c r="FR229">
        <f t="shared" si="66"/>
        <v>0</v>
      </c>
      <c r="FS229">
        <v>0</v>
      </c>
      <c r="FX229">
        <v>0</v>
      </c>
      <c r="FY229">
        <v>0</v>
      </c>
      <c r="GA229" t="s">
        <v>2</v>
      </c>
      <c r="GD229">
        <v>1</v>
      </c>
      <c r="GF229">
        <v>-1268164531</v>
      </c>
      <c r="GG229">
        <v>2</v>
      </c>
      <c r="GH229">
        <v>1</v>
      </c>
      <c r="GI229">
        <v>-2</v>
      </c>
      <c r="GJ229">
        <v>0</v>
      </c>
      <c r="GK229">
        <v>0</v>
      </c>
      <c r="GL229">
        <f t="shared" si="67"/>
        <v>0</v>
      </c>
      <c r="GM229">
        <f t="shared" si="68"/>
        <v>2616</v>
      </c>
      <c r="GN229">
        <f t="shared" si="69"/>
        <v>2616</v>
      </c>
      <c r="GO229">
        <f t="shared" si="70"/>
        <v>0</v>
      </c>
      <c r="GP229">
        <f t="shared" si="71"/>
        <v>0</v>
      </c>
      <c r="GR229">
        <v>0</v>
      </c>
      <c r="GS229">
        <v>3</v>
      </c>
      <c r="GT229">
        <v>0</v>
      </c>
      <c r="GU229" t="s">
        <v>2</v>
      </c>
      <c r="GV229">
        <f t="shared" si="72"/>
        <v>0</v>
      </c>
      <c r="GW229">
        <v>1</v>
      </c>
      <c r="GX229">
        <f t="shared" si="73"/>
        <v>0</v>
      </c>
      <c r="HA229">
        <v>0</v>
      </c>
      <c r="HB229">
        <v>0</v>
      </c>
      <c r="HC229">
        <f t="shared" si="74"/>
        <v>0</v>
      </c>
      <c r="HE229" t="s">
        <v>2</v>
      </c>
      <c r="HF229" t="s">
        <v>2</v>
      </c>
      <c r="IK229">
        <v>0</v>
      </c>
    </row>
    <row r="230" spans="1:245" x14ac:dyDescent="0.2">
      <c r="A230">
        <v>17</v>
      </c>
      <c r="B230">
        <v>1</v>
      </c>
      <c r="C230">
        <f>ROW(SmtRes!A59)</f>
        <v>59</v>
      </c>
      <c r="D230">
        <f>ROW(EtalonRes!A66)</f>
        <v>66</v>
      </c>
      <c r="E230" t="s">
        <v>393</v>
      </c>
      <c r="F230" t="s">
        <v>394</v>
      </c>
      <c r="G230" t="s">
        <v>395</v>
      </c>
      <c r="H230" t="s">
        <v>374</v>
      </c>
      <c r="I230">
        <f>ROUND(4081,4)</f>
        <v>4081</v>
      </c>
      <c r="J230">
        <v>0</v>
      </c>
      <c r="O230">
        <f t="shared" si="35"/>
        <v>2263731</v>
      </c>
      <c r="P230">
        <f t="shared" si="36"/>
        <v>0</v>
      </c>
      <c r="Q230">
        <f t="shared" si="37"/>
        <v>116880</v>
      </c>
      <c r="R230">
        <f t="shared" si="38"/>
        <v>16691</v>
      </c>
      <c r="S230">
        <f t="shared" si="39"/>
        <v>2146851</v>
      </c>
      <c r="T230">
        <f t="shared" si="40"/>
        <v>0</v>
      </c>
      <c r="U230">
        <f t="shared" si="41"/>
        <v>236698</v>
      </c>
      <c r="V230">
        <f t="shared" si="42"/>
        <v>1346.73</v>
      </c>
      <c r="W230">
        <f t="shared" si="43"/>
        <v>0</v>
      </c>
      <c r="X230">
        <f t="shared" si="44"/>
        <v>2314990</v>
      </c>
      <c r="Y230">
        <f t="shared" si="45"/>
        <v>1254854</v>
      </c>
      <c r="AA230">
        <v>224391872</v>
      </c>
      <c r="AB230">
        <f t="shared" si="46"/>
        <v>554.70000000000005</v>
      </c>
      <c r="AC230">
        <f t="shared" si="75"/>
        <v>0</v>
      </c>
      <c r="AD230">
        <f t="shared" si="48"/>
        <v>28.64</v>
      </c>
      <c r="AE230">
        <f t="shared" si="49"/>
        <v>4.09</v>
      </c>
      <c r="AF230">
        <f t="shared" si="50"/>
        <v>526.05999999999995</v>
      </c>
      <c r="AG230">
        <f t="shared" si="51"/>
        <v>0</v>
      </c>
      <c r="AH230">
        <f t="shared" si="52"/>
        <v>58</v>
      </c>
      <c r="AI230">
        <f t="shared" si="53"/>
        <v>0.33</v>
      </c>
      <c r="AJ230">
        <f t="shared" si="54"/>
        <v>0</v>
      </c>
      <c r="AK230">
        <v>554.70000000000005</v>
      </c>
      <c r="AL230">
        <v>0</v>
      </c>
      <c r="AM230">
        <v>28.64</v>
      </c>
      <c r="AN230">
        <v>4.09</v>
      </c>
      <c r="AO230">
        <v>526.05999999999995</v>
      </c>
      <c r="AP230">
        <v>0</v>
      </c>
      <c r="AQ230">
        <v>58</v>
      </c>
      <c r="AR230">
        <v>0.33</v>
      </c>
      <c r="AS230">
        <v>0</v>
      </c>
      <c r="AT230">
        <v>107</v>
      </c>
      <c r="AU230">
        <v>58</v>
      </c>
      <c r="AV230">
        <v>1</v>
      </c>
      <c r="AW230">
        <v>1</v>
      </c>
      <c r="AZ230">
        <v>1</v>
      </c>
      <c r="BA230">
        <v>1</v>
      </c>
      <c r="BB230">
        <v>1</v>
      </c>
      <c r="BC230">
        <v>1</v>
      </c>
      <c r="BD230" t="s">
        <v>2</v>
      </c>
      <c r="BE230" t="s">
        <v>2</v>
      </c>
      <c r="BF230" t="s">
        <v>2</v>
      </c>
      <c r="BG230" t="s">
        <v>2</v>
      </c>
      <c r="BH230">
        <v>0</v>
      </c>
      <c r="BI230">
        <v>1</v>
      </c>
      <c r="BJ230" t="s">
        <v>396</v>
      </c>
      <c r="BM230">
        <v>6001</v>
      </c>
      <c r="BN230">
        <v>0</v>
      </c>
      <c r="BO230" t="s">
        <v>2</v>
      </c>
      <c r="BP230">
        <v>0</v>
      </c>
      <c r="BQ230">
        <v>2</v>
      </c>
      <c r="BR230">
        <v>0</v>
      </c>
      <c r="BS230">
        <v>1</v>
      </c>
      <c r="BT230">
        <v>1</v>
      </c>
      <c r="BU230">
        <v>1</v>
      </c>
      <c r="BV230">
        <v>1</v>
      </c>
      <c r="BW230">
        <v>1</v>
      </c>
      <c r="BX230">
        <v>1</v>
      </c>
      <c r="BY230" t="s">
        <v>2</v>
      </c>
      <c r="BZ230">
        <v>107</v>
      </c>
      <c r="CA230">
        <v>58</v>
      </c>
      <c r="CE230">
        <v>0</v>
      </c>
      <c r="CF230">
        <v>0</v>
      </c>
      <c r="CG230">
        <v>0</v>
      </c>
      <c r="CM230">
        <v>0</v>
      </c>
      <c r="CN230" t="s">
        <v>2</v>
      </c>
      <c r="CO230">
        <v>0</v>
      </c>
      <c r="CP230">
        <f t="shared" si="55"/>
        <v>2263731</v>
      </c>
      <c r="CQ230">
        <f t="shared" si="56"/>
        <v>0</v>
      </c>
      <c r="CR230">
        <f t="shared" si="57"/>
        <v>28.64</v>
      </c>
      <c r="CS230">
        <f t="shared" si="58"/>
        <v>4.09</v>
      </c>
      <c r="CT230">
        <f t="shared" si="59"/>
        <v>526.05999999999995</v>
      </c>
      <c r="CU230">
        <f t="shared" si="60"/>
        <v>0</v>
      </c>
      <c r="CV230">
        <f t="shared" si="61"/>
        <v>58</v>
      </c>
      <c r="CW230">
        <f t="shared" si="62"/>
        <v>0.33</v>
      </c>
      <c r="CX230">
        <f t="shared" si="63"/>
        <v>0</v>
      </c>
      <c r="CY230">
        <f t="shared" si="64"/>
        <v>2314989.94</v>
      </c>
      <c r="CZ230">
        <f t="shared" si="65"/>
        <v>1254854.3600000001</v>
      </c>
      <c r="DC230" t="s">
        <v>2</v>
      </c>
      <c r="DD230" t="s">
        <v>2</v>
      </c>
      <c r="DE230" t="s">
        <v>2</v>
      </c>
      <c r="DF230" t="s">
        <v>2</v>
      </c>
      <c r="DG230" t="s">
        <v>2</v>
      </c>
      <c r="DH230" t="s">
        <v>2</v>
      </c>
      <c r="DI230" t="s">
        <v>2</v>
      </c>
      <c r="DJ230" t="s">
        <v>2</v>
      </c>
      <c r="DK230" t="s">
        <v>2</v>
      </c>
      <c r="DL230" t="s">
        <v>2</v>
      </c>
      <c r="DM230" t="s">
        <v>2</v>
      </c>
      <c r="DN230">
        <v>0</v>
      </c>
      <c r="DO230">
        <v>0</v>
      </c>
      <c r="DP230">
        <v>1</v>
      </c>
      <c r="DQ230">
        <v>1</v>
      </c>
      <c r="DU230">
        <v>1009</v>
      </c>
      <c r="DV230" t="s">
        <v>374</v>
      </c>
      <c r="DW230" t="s">
        <v>374</v>
      </c>
      <c r="DX230">
        <v>1000</v>
      </c>
      <c r="DZ230" t="s">
        <v>2</v>
      </c>
      <c r="EA230" t="s">
        <v>2</v>
      </c>
      <c r="EB230" t="s">
        <v>2</v>
      </c>
      <c r="EC230" t="s">
        <v>2</v>
      </c>
      <c r="EE230">
        <v>222773553</v>
      </c>
      <c r="EF230">
        <v>2</v>
      </c>
      <c r="EG230" t="s">
        <v>21</v>
      </c>
      <c r="EH230">
        <v>6</v>
      </c>
      <c r="EI230" t="s">
        <v>355</v>
      </c>
      <c r="EJ230">
        <v>1</v>
      </c>
      <c r="EK230">
        <v>6001</v>
      </c>
      <c r="EL230" t="s">
        <v>355</v>
      </c>
      <c r="EM230" t="s">
        <v>356</v>
      </c>
      <c r="EN230" t="s">
        <v>2</v>
      </c>
      <c r="EO230" t="s">
        <v>2</v>
      </c>
      <c r="EQ230">
        <v>0</v>
      </c>
      <c r="ER230">
        <v>554.70000000000005</v>
      </c>
      <c r="ES230">
        <v>0</v>
      </c>
      <c r="ET230">
        <v>28.64</v>
      </c>
      <c r="EU230">
        <v>4.09</v>
      </c>
      <c r="EV230">
        <v>526.05999999999995</v>
      </c>
      <c r="EW230">
        <v>58</v>
      </c>
      <c r="EX230">
        <v>0.33</v>
      </c>
      <c r="EY230">
        <v>0</v>
      </c>
      <c r="FQ230">
        <v>0</v>
      </c>
      <c r="FR230">
        <f t="shared" si="66"/>
        <v>0</v>
      </c>
      <c r="FS230">
        <v>0</v>
      </c>
      <c r="FX230">
        <v>107</v>
      </c>
      <c r="FY230">
        <v>58</v>
      </c>
      <c r="GA230" t="s">
        <v>2</v>
      </c>
      <c r="GD230">
        <v>1</v>
      </c>
      <c r="GF230">
        <v>-279034510</v>
      </c>
      <c r="GG230">
        <v>2</v>
      </c>
      <c r="GH230">
        <v>2</v>
      </c>
      <c r="GI230">
        <v>-2</v>
      </c>
      <c r="GJ230">
        <v>0</v>
      </c>
      <c r="GK230">
        <v>0</v>
      </c>
      <c r="GL230">
        <f t="shared" si="67"/>
        <v>0</v>
      </c>
      <c r="GM230">
        <f t="shared" si="68"/>
        <v>5833575</v>
      </c>
      <c r="GN230">
        <f t="shared" si="69"/>
        <v>5833575</v>
      </c>
      <c r="GO230">
        <f t="shared" si="70"/>
        <v>0</v>
      </c>
      <c r="GP230">
        <f t="shared" si="71"/>
        <v>0</v>
      </c>
      <c r="GR230">
        <v>0</v>
      </c>
      <c r="GS230">
        <v>3</v>
      </c>
      <c r="GT230">
        <v>0</v>
      </c>
      <c r="GU230" t="s">
        <v>2</v>
      </c>
      <c r="GV230">
        <f t="shared" si="72"/>
        <v>0</v>
      </c>
      <c r="GW230">
        <v>1</v>
      </c>
      <c r="GX230">
        <f t="shared" si="73"/>
        <v>0</v>
      </c>
      <c r="HA230">
        <v>0</v>
      </c>
      <c r="HB230">
        <v>0</v>
      </c>
      <c r="HC230">
        <f t="shared" si="74"/>
        <v>0</v>
      </c>
      <c r="HE230" t="s">
        <v>2</v>
      </c>
      <c r="HF230" t="s">
        <v>2</v>
      </c>
      <c r="IK230">
        <v>0</v>
      </c>
    </row>
    <row r="231" spans="1:245" x14ac:dyDescent="0.2">
      <c r="A231">
        <v>17</v>
      </c>
      <c r="B231">
        <v>1</v>
      </c>
      <c r="C231">
        <f>ROW(SmtRes!A63)</f>
        <v>63</v>
      </c>
      <c r="D231">
        <f>ROW(EtalonRes!A71)</f>
        <v>71</v>
      </c>
      <c r="E231" t="s">
        <v>397</v>
      </c>
      <c r="F231" t="s">
        <v>398</v>
      </c>
      <c r="G231" t="s">
        <v>399</v>
      </c>
      <c r="H231" t="s">
        <v>374</v>
      </c>
      <c r="I231">
        <f>ROUND(0.229,4)</f>
        <v>0.22900000000000001</v>
      </c>
      <c r="J231">
        <v>0</v>
      </c>
      <c r="O231">
        <f t="shared" si="35"/>
        <v>49</v>
      </c>
      <c r="P231">
        <f t="shared" si="36"/>
        <v>0</v>
      </c>
      <c r="Q231">
        <f t="shared" si="37"/>
        <v>7</v>
      </c>
      <c r="R231">
        <f t="shared" si="38"/>
        <v>1</v>
      </c>
      <c r="S231">
        <f t="shared" si="39"/>
        <v>42</v>
      </c>
      <c r="T231">
        <f t="shared" si="40"/>
        <v>0</v>
      </c>
      <c r="U231">
        <f t="shared" si="41"/>
        <v>4.58</v>
      </c>
      <c r="V231">
        <f t="shared" si="42"/>
        <v>7.5570000000000012E-2</v>
      </c>
      <c r="W231">
        <f t="shared" si="43"/>
        <v>0</v>
      </c>
      <c r="X231">
        <f t="shared" si="44"/>
        <v>44</v>
      </c>
      <c r="Y231">
        <f t="shared" si="45"/>
        <v>25</v>
      </c>
      <c r="AA231">
        <v>224391872</v>
      </c>
      <c r="AB231">
        <f t="shared" si="46"/>
        <v>210.04</v>
      </c>
      <c r="AC231">
        <f t="shared" si="75"/>
        <v>0</v>
      </c>
      <c r="AD231">
        <f t="shared" si="48"/>
        <v>28.64</v>
      </c>
      <c r="AE231">
        <f t="shared" si="49"/>
        <v>4.09</v>
      </c>
      <c r="AF231">
        <f t="shared" si="50"/>
        <v>181.4</v>
      </c>
      <c r="AG231">
        <f t="shared" si="51"/>
        <v>0</v>
      </c>
      <c r="AH231">
        <f t="shared" si="52"/>
        <v>20</v>
      </c>
      <c r="AI231">
        <f t="shared" si="53"/>
        <v>0.33</v>
      </c>
      <c r="AJ231">
        <f t="shared" si="54"/>
        <v>0</v>
      </c>
      <c r="AK231">
        <v>210.04</v>
      </c>
      <c r="AL231">
        <v>0</v>
      </c>
      <c r="AM231">
        <v>28.64</v>
      </c>
      <c r="AN231">
        <v>4.09</v>
      </c>
      <c r="AO231">
        <v>181.4</v>
      </c>
      <c r="AP231">
        <v>0</v>
      </c>
      <c r="AQ231">
        <v>20</v>
      </c>
      <c r="AR231">
        <v>0.33</v>
      </c>
      <c r="AS231">
        <v>0</v>
      </c>
      <c r="AT231">
        <v>102</v>
      </c>
      <c r="AU231">
        <v>58</v>
      </c>
      <c r="AV231">
        <v>1</v>
      </c>
      <c r="AW231">
        <v>1</v>
      </c>
      <c r="AZ231">
        <v>1</v>
      </c>
      <c r="BA231">
        <v>1</v>
      </c>
      <c r="BB231">
        <v>1</v>
      </c>
      <c r="BC231">
        <v>1</v>
      </c>
      <c r="BD231" t="s">
        <v>2</v>
      </c>
      <c r="BE231" t="s">
        <v>2</v>
      </c>
      <c r="BF231" t="s">
        <v>2</v>
      </c>
      <c r="BG231" t="s">
        <v>2</v>
      </c>
      <c r="BH231">
        <v>0</v>
      </c>
      <c r="BI231">
        <v>1</v>
      </c>
      <c r="BJ231" t="s">
        <v>400</v>
      </c>
      <c r="BM231">
        <v>6001</v>
      </c>
      <c r="BN231">
        <v>0</v>
      </c>
      <c r="BO231" t="s">
        <v>2</v>
      </c>
      <c r="BP231">
        <v>0</v>
      </c>
      <c r="BQ231">
        <v>2</v>
      </c>
      <c r="BR231">
        <v>0</v>
      </c>
      <c r="BS231">
        <v>1</v>
      </c>
      <c r="BT231">
        <v>1</v>
      </c>
      <c r="BU231">
        <v>1</v>
      </c>
      <c r="BV231">
        <v>1</v>
      </c>
      <c r="BW231">
        <v>1</v>
      </c>
      <c r="BX231">
        <v>1</v>
      </c>
      <c r="BY231" t="s">
        <v>2</v>
      </c>
      <c r="BZ231">
        <v>102</v>
      </c>
      <c r="CA231">
        <v>58</v>
      </c>
      <c r="CE231">
        <v>0</v>
      </c>
      <c r="CF231">
        <v>0</v>
      </c>
      <c r="CG231">
        <v>0</v>
      </c>
      <c r="CM231">
        <v>0</v>
      </c>
      <c r="CN231" t="s">
        <v>2</v>
      </c>
      <c r="CO231">
        <v>0</v>
      </c>
      <c r="CP231">
        <f t="shared" si="55"/>
        <v>49</v>
      </c>
      <c r="CQ231">
        <f t="shared" si="56"/>
        <v>0</v>
      </c>
      <c r="CR231">
        <f t="shared" si="57"/>
        <v>28.64</v>
      </c>
      <c r="CS231">
        <f t="shared" si="58"/>
        <v>4.09</v>
      </c>
      <c r="CT231">
        <f t="shared" si="59"/>
        <v>181.4</v>
      </c>
      <c r="CU231">
        <f t="shared" si="60"/>
        <v>0</v>
      </c>
      <c r="CV231">
        <f t="shared" si="61"/>
        <v>20</v>
      </c>
      <c r="CW231">
        <f t="shared" si="62"/>
        <v>0.33</v>
      </c>
      <c r="CX231">
        <f t="shared" si="63"/>
        <v>0</v>
      </c>
      <c r="CY231">
        <f t="shared" si="64"/>
        <v>43.86</v>
      </c>
      <c r="CZ231">
        <f t="shared" si="65"/>
        <v>24.94</v>
      </c>
      <c r="DC231" t="s">
        <v>2</v>
      </c>
      <c r="DD231" t="s">
        <v>2</v>
      </c>
      <c r="DE231" t="s">
        <v>2</v>
      </c>
      <c r="DF231" t="s">
        <v>2</v>
      </c>
      <c r="DG231" t="s">
        <v>2</v>
      </c>
      <c r="DH231" t="s">
        <v>2</v>
      </c>
      <c r="DI231" t="s">
        <v>2</v>
      </c>
      <c r="DJ231" t="s">
        <v>2</v>
      </c>
      <c r="DK231" t="s">
        <v>2</v>
      </c>
      <c r="DL231" t="s">
        <v>2</v>
      </c>
      <c r="DM231" t="s">
        <v>2</v>
      </c>
      <c r="DN231">
        <v>0</v>
      </c>
      <c r="DO231">
        <v>0</v>
      </c>
      <c r="DP231">
        <v>1</v>
      </c>
      <c r="DQ231">
        <v>1</v>
      </c>
      <c r="DU231">
        <v>1009</v>
      </c>
      <c r="DV231" t="s">
        <v>374</v>
      </c>
      <c r="DW231" t="s">
        <v>374</v>
      </c>
      <c r="DX231">
        <v>1000</v>
      </c>
      <c r="DZ231" t="s">
        <v>2</v>
      </c>
      <c r="EA231" t="s">
        <v>2</v>
      </c>
      <c r="EB231" t="s">
        <v>2</v>
      </c>
      <c r="EC231" t="s">
        <v>2</v>
      </c>
      <c r="EE231">
        <v>222773553</v>
      </c>
      <c r="EF231">
        <v>2</v>
      </c>
      <c r="EG231" t="s">
        <v>21</v>
      </c>
      <c r="EH231">
        <v>6</v>
      </c>
      <c r="EI231" t="s">
        <v>355</v>
      </c>
      <c r="EJ231">
        <v>1</v>
      </c>
      <c r="EK231">
        <v>6001</v>
      </c>
      <c r="EL231" t="s">
        <v>355</v>
      </c>
      <c r="EM231" t="s">
        <v>356</v>
      </c>
      <c r="EN231" t="s">
        <v>2</v>
      </c>
      <c r="EO231" t="s">
        <v>2</v>
      </c>
      <c r="EQ231">
        <v>0</v>
      </c>
      <c r="ER231">
        <v>210.04</v>
      </c>
      <c r="ES231">
        <v>0</v>
      </c>
      <c r="ET231">
        <v>28.64</v>
      </c>
      <c r="EU231">
        <v>4.09</v>
      </c>
      <c r="EV231">
        <v>181.4</v>
      </c>
      <c r="EW231">
        <v>20</v>
      </c>
      <c r="EX231">
        <v>0.33</v>
      </c>
      <c r="EY231">
        <v>0</v>
      </c>
      <c r="FQ231">
        <v>0</v>
      </c>
      <c r="FR231">
        <f t="shared" si="66"/>
        <v>0</v>
      </c>
      <c r="FS231">
        <v>0</v>
      </c>
      <c r="FX231">
        <v>102</v>
      </c>
      <c r="FY231">
        <v>58</v>
      </c>
      <c r="GA231" t="s">
        <v>2</v>
      </c>
      <c r="GD231">
        <v>1</v>
      </c>
      <c r="GF231">
        <v>-464340869</v>
      </c>
      <c r="GG231">
        <v>2</v>
      </c>
      <c r="GH231">
        <v>1</v>
      </c>
      <c r="GI231">
        <v>-2</v>
      </c>
      <c r="GJ231">
        <v>0</v>
      </c>
      <c r="GK231">
        <v>0</v>
      </c>
      <c r="GL231">
        <f t="shared" si="67"/>
        <v>0</v>
      </c>
      <c r="GM231">
        <f t="shared" si="68"/>
        <v>118</v>
      </c>
      <c r="GN231">
        <f t="shared" si="69"/>
        <v>118</v>
      </c>
      <c r="GO231">
        <f t="shared" si="70"/>
        <v>0</v>
      </c>
      <c r="GP231">
        <f t="shared" si="71"/>
        <v>0</v>
      </c>
      <c r="GR231">
        <v>0</v>
      </c>
      <c r="GS231">
        <v>3</v>
      </c>
      <c r="GT231">
        <v>0</v>
      </c>
      <c r="GU231" t="s">
        <v>2</v>
      </c>
      <c r="GV231">
        <f t="shared" si="72"/>
        <v>0</v>
      </c>
      <c r="GW231">
        <v>1</v>
      </c>
      <c r="GX231">
        <f t="shared" si="73"/>
        <v>0</v>
      </c>
      <c r="HA231">
        <v>0</v>
      </c>
      <c r="HB231">
        <v>0</v>
      </c>
      <c r="HC231">
        <f t="shared" si="74"/>
        <v>0</v>
      </c>
      <c r="HE231" t="s">
        <v>2</v>
      </c>
      <c r="HF231" t="s">
        <v>2</v>
      </c>
      <c r="IK231">
        <v>0</v>
      </c>
    </row>
    <row r="232" spans="1:245" x14ac:dyDescent="0.2">
      <c r="A232">
        <v>17</v>
      </c>
      <c r="B232">
        <v>1</v>
      </c>
      <c r="E232" t="s">
        <v>401</v>
      </c>
      <c r="F232" t="s">
        <v>390</v>
      </c>
      <c r="G232" t="s">
        <v>391</v>
      </c>
      <c r="H232" t="s">
        <v>374</v>
      </c>
      <c r="I232">
        <f>ROUND(0.229,4)</f>
        <v>0.22900000000000001</v>
      </c>
      <c r="J232">
        <v>0</v>
      </c>
      <c r="O232">
        <f t="shared" si="35"/>
        <v>1557</v>
      </c>
      <c r="P232">
        <f t="shared" si="36"/>
        <v>1557</v>
      </c>
      <c r="Q232">
        <f t="shared" si="37"/>
        <v>0</v>
      </c>
      <c r="R232">
        <f t="shared" si="38"/>
        <v>0</v>
      </c>
      <c r="S232">
        <f t="shared" si="39"/>
        <v>0</v>
      </c>
      <c r="T232">
        <f t="shared" si="40"/>
        <v>0</v>
      </c>
      <c r="U232">
        <f t="shared" si="41"/>
        <v>0</v>
      </c>
      <c r="V232">
        <f t="shared" si="42"/>
        <v>0</v>
      </c>
      <c r="W232">
        <f t="shared" si="43"/>
        <v>0</v>
      </c>
      <c r="X232">
        <f t="shared" si="44"/>
        <v>0</v>
      </c>
      <c r="Y232">
        <f t="shared" si="45"/>
        <v>0</v>
      </c>
      <c r="AA232">
        <v>224391872</v>
      </c>
      <c r="AB232">
        <f t="shared" si="46"/>
        <v>6800</v>
      </c>
      <c r="AC232">
        <f t="shared" si="75"/>
        <v>6800</v>
      </c>
      <c r="AD232">
        <f t="shared" si="48"/>
        <v>0</v>
      </c>
      <c r="AE232">
        <f t="shared" si="49"/>
        <v>0</v>
      </c>
      <c r="AF232">
        <f t="shared" si="50"/>
        <v>0</v>
      </c>
      <c r="AG232">
        <f t="shared" si="51"/>
        <v>0</v>
      </c>
      <c r="AH232">
        <f t="shared" si="52"/>
        <v>0</v>
      </c>
      <c r="AI232">
        <f t="shared" si="53"/>
        <v>0</v>
      </c>
      <c r="AJ232">
        <f t="shared" si="54"/>
        <v>0</v>
      </c>
      <c r="AK232">
        <v>6800</v>
      </c>
      <c r="AL232">
        <v>6800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1</v>
      </c>
      <c r="AW232">
        <v>1</v>
      </c>
      <c r="AZ232">
        <v>1</v>
      </c>
      <c r="BA232">
        <v>1</v>
      </c>
      <c r="BB232">
        <v>1</v>
      </c>
      <c r="BC232">
        <v>1</v>
      </c>
      <c r="BD232" t="s">
        <v>2</v>
      </c>
      <c r="BE232" t="s">
        <v>2</v>
      </c>
      <c r="BF232" t="s">
        <v>2</v>
      </c>
      <c r="BG232" t="s">
        <v>2</v>
      </c>
      <c r="BH232">
        <v>3</v>
      </c>
      <c r="BI232">
        <v>1</v>
      </c>
      <c r="BJ232" t="s">
        <v>392</v>
      </c>
      <c r="BM232">
        <v>500001</v>
      </c>
      <c r="BN232">
        <v>0</v>
      </c>
      <c r="BO232" t="s">
        <v>2</v>
      </c>
      <c r="BP232">
        <v>0</v>
      </c>
      <c r="BQ232">
        <v>8</v>
      </c>
      <c r="BR232">
        <v>0</v>
      </c>
      <c r="BS232">
        <v>1</v>
      </c>
      <c r="BT232">
        <v>1</v>
      </c>
      <c r="BU232">
        <v>1</v>
      </c>
      <c r="BV232">
        <v>1</v>
      </c>
      <c r="BW232">
        <v>1</v>
      </c>
      <c r="BX232">
        <v>1</v>
      </c>
      <c r="BY232" t="s">
        <v>2</v>
      </c>
      <c r="BZ232">
        <v>0</v>
      </c>
      <c r="CA232">
        <v>0</v>
      </c>
      <c r="CE232">
        <v>0</v>
      </c>
      <c r="CF232">
        <v>0</v>
      </c>
      <c r="CG232">
        <v>0</v>
      </c>
      <c r="CM232">
        <v>0</v>
      </c>
      <c r="CN232" t="s">
        <v>2</v>
      </c>
      <c r="CO232">
        <v>0</v>
      </c>
      <c r="CP232">
        <f t="shared" si="55"/>
        <v>1557</v>
      </c>
      <c r="CQ232">
        <f t="shared" si="56"/>
        <v>6800</v>
      </c>
      <c r="CR232">
        <f t="shared" si="57"/>
        <v>0</v>
      </c>
      <c r="CS232">
        <f t="shared" si="58"/>
        <v>0</v>
      </c>
      <c r="CT232">
        <f t="shared" si="59"/>
        <v>0</v>
      </c>
      <c r="CU232">
        <f t="shared" si="60"/>
        <v>0</v>
      </c>
      <c r="CV232">
        <f t="shared" si="61"/>
        <v>0</v>
      </c>
      <c r="CW232">
        <f t="shared" si="62"/>
        <v>0</v>
      </c>
      <c r="CX232">
        <f t="shared" si="63"/>
        <v>0</v>
      </c>
      <c r="CY232">
        <f t="shared" si="64"/>
        <v>0</v>
      </c>
      <c r="CZ232">
        <f t="shared" si="65"/>
        <v>0</v>
      </c>
      <c r="DC232" t="s">
        <v>2</v>
      </c>
      <c r="DD232" t="s">
        <v>2</v>
      </c>
      <c r="DE232" t="s">
        <v>2</v>
      </c>
      <c r="DF232" t="s">
        <v>2</v>
      </c>
      <c r="DG232" t="s">
        <v>2</v>
      </c>
      <c r="DH232" t="s">
        <v>2</v>
      </c>
      <c r="DI232" t="s">
        <v>2</v>
      </c>
      <c r="DJ232" t="s">
        <v>2</v>
      </c>
      <c r="DK232" t="s">
        <v>2</v>
      </c>
      <c r="DL232" t="s">
        <v>2</v>
      </c>
      <c r="DM232" t="s">
        <v>2</v>
      </c>
      <c r="DN232">
        <v>0</v>
      </c>
      <c r="DO232">
        <v>0</v>
      </c>
      <c r="DP232">
        <v>1</v>
      </c>
      <c r="DQ232">
        <v>1</v>
      </c>
      <c r="DU232">
        <v>1009</v>
      </c>
      <c r="DV232" t="s">
        <v>374</v>
      </c>
      <c r="DW232" t="s">
        <v>374</v>
      </c>
      <c r="DX232">
        <v>1000</v>
      </c>
      <c r="DZ232" t="s">
        <v>2</v>
      </c>
      <c r="EA232" t="s">
        <v>2</v>
      </c>
      <c r="EB232" t="s">
        <v>2</v>
      </c>
      <c r="EC232" t="s">
        <v>2</v>
      </c>
      <c r="EE232">
        <v>222773498</v>
      </c>
      <c r="EF232">
        <v>8</v>
      </c>
      <c r="EG232" t="s">
        <v>340</v>
      </c>
      <c r="EH232">
        <v>0</v>
      </c>
      <c r="EI232" t="s">
        <v>2</v>
      </c>
      <c r="EJ232">
        <v>1</v>
      </c>
      <c r="EK232">
        <v>500001</v>
      </c>
      <c r="EL232" t="s">
        <v>341</v>
      </c>
      <c r="EM232" t="s">
        <v>342</v>
      </c>
      <c r="EN232" t="s">
        <v>2</v>
      </c>
      <c r="EO232" t="s">
        <v>2</v>
      </c>
      <c r="EQ232">
        <v>0</v>
      </c>
      <c r="ER232">
        <v>6800</v>
      </c>
      <c r="ES232">
        <v>6800</v>
      </c>
      <c r="ET232">
        <v>0</v>
      </c>
      <c r="EU232">
        <v>0</v>
      </c>
      <c r="EV232">
        <v>0</v>
      </c>
      <c r="EW232">
        <v>0</v>
      </c>
      <c r="EX232">
        <v>0</v>
      </c>
      <c r="EY232">
        <v>0</v>
      </c>
      <c r="FQ232">
        <v>0</v>
      </c>
      <c r="FR232">
        <f t="shared" si="66"/>
        <v>0</v>
      </c>
      <c r="FS232">
        <v>0</v>
      </c>
      <c r="FX232">
        <v>0</v>
      </c>
      <c r="FY232">
        <v>0</v>
      </c>
      <c r="GA232" t="s">
        <v>2</v>
      </c>
      <c r="GD232">
        <v>1</v>
      </c>
      <c r="GF232">
        <v>-1268164531</v>
      </c>
      <c r="GG232">
        <v>2</v>
      </c>
      <c r="GH232">
        <v>1</v>
      </c>
      <c r="GI232">
        <v>-2</v>
      </c>
      <c r="GJ232">
        <v>0</v>
      </c>
      <c r="GK232">
        <v>0</v>
      </c>
      <c r="GL232">
        <f t="shared" si="67"/>
        <v>0</v>
      </c>
      <c r="GM232">
        <f t="shared" si="68"/>
        <v>1557</v>
      </c>
      <c r="GN232">
        <f t="shared" si="69"/>
        <v>1557</v>
      </c>
      <c r="GO232">
        <f t="shared" si="70"/>
        <v>0</v>
      </c>
      <c r="GP232">
        <f t="shared" si="71"/>
        <v>0</v>
      </c>
      <c r="GR232">
        <v>0</v>
      </c>
      <c r="GS232">
        <v>3</v>
      </c>
      <c r="GT232">
        <v>0</v>
      </c>
      <c r="GU232" t="s">
        <v>2</v>
      </c>
      <c r="GV232">
        <f t="shared" si="72"/>
        <v>0</v>
      </c>
      <c r="GW232">
        <v>1</v>
      </c>
      <c r="GX232">
        <f t="shared" si="73"/>
        <v>0</v>
      </c>
      <c r="HA232">
        <v>0</v>
      </c>
      <c r="HB232">
        <v>0</v>
      </c>
      <c r="HC232">
        <f t="shared" si="74"/>
        <v>0</v>
      </c>
      <c r="HE232" t="s">
        <v>2</v>
      </c>
      <c r="HF232" t="s">
        <v>2</v>
      </c>
      <c r="IK232">
        <v>0</v>
      </c>
    </row>
    <row r="233" spans="1:245" x14ac:dyDescent="0.2">
      <c r="A233">
        <v>17</v>
      </c>
      <c r="B233">
        <v>1</v>
      </c>
      <c r="C233">
        <f>ROW(SmtRes!A71)</f>
        <v>71</v>
      </c>
      <c r="D233">
        <f>ROW(EtalonRes!A79)</f>
        <v>79</v>
      </c>
      <c r="E233" t="s">
        <v>2</v>
      </c>
      <c r="F233" t="s">
        <v>402</v>
      </c>
      <c r="G233" t="s">
        <v>403</v>
      </c>
      <c r="H233" t="s">
        <v>404</v>
      </c>
      <c r="I233">
        <f>ROUND(90/100,9)</f>
        <v>0.9</v>
      </c>
      <c r="J233">
        <v>0</v>
      </c>
      <c r="O233">
        <f t="shared" si="35"/>
        <v>196</v>
      </c>
      <c r="P233">
        <f t="shared" si="36"/>
        <v>137</v>
      </c>
      <c r="Q233">
        <f t="shared" si="37"/>
        <v>8</v>
      </c>
      <c r="R233">
        <f t="shared" si="38"/>
        <v>0</v>
      </c>
      <c r="S233">
        <f t="shared" si="39"/>
        <v>51</v>
      </c>
      <c r="T233">
        <f t="shared" si="40"/>
        <v>0</v>
      </c>
      <c r="U233">
        <f t="shared" si="41"/>
        <v>4.7789999999999999</v>
      </c>
      <c r="V233">
        <f t="shared" si="42"/>
        <v>1.8000000000000002E-2</v>
      </c>
      <c r="W233">
        <f t="shared" si="43"/>
        <v>0</v>
      </c>
      <c r="X233">
        <f t="shared" si="44"/>
        <v>48</v>
      </c>
      <c r="Y233">
        <f t="shared" si="45"/>
        <v>26</v>
      </c>
      <c r="AA233">
        <v>-1</v>
      </c>
      <c r="AB233">
        <f t="shared" si="46"/>
        <v>217.81</v>
      </c>
      <c r="AC233">
        <f t="shared" si="75"/>
        <v>152.04</v>
      </c>
      <c r="AD233">
        <f t="shared" si="48"/>
        <v>9.2200000000000006</v>
      </c>
      <c r="AE233">
        <f t="shared" si="49"/>
        <v>0.22</v>
      </c>
      <c r="AF233">
        <f t="shared" si="50"/>
        <v>56.55</v>
      </c>
      <c r="AG233">
        <f t="shared" si="51"/>
        <v>0</v>
      </c>
      <c r="AH233">
        <f t="shared" si="52"/>
        <v>5.31</v>
      </c>
      <c r="AI233">
        <f t="shared" si="53"/>
        <v>0.02</v>
      </c>
      <c r="AJ233">
        <f t="shared" si="54"/>
        <v>0</v>
      </c>
      <c r="AK233">
        <v>217.81</v>
      </c>
      <c r="AL233">
        <v>152.04</v>
      </c>
      <c r="AM233">
        <v>9.2200000000000006</v>
      </c>
      <c r="AN233">
        <v>0.22</v>
      </c>
      <c r="AO233">
        <v>56.55</v>
      </c>
      <c r="AP233">
        <v>0</v>
      </c>
      <c r="AQ233">
        <v>5.31</v>
      </c>
      <c r="AR233">
        <v>0.02</v>
      </c>
      <c r="AS233">
        <v>0</v>
      </c>
      <c r="AT233">
        <v>94</v>
      </c>
      <c r="AU233">
        <v>51</v>
      </c>
      <c r="AV233">
        <v>1</v>
      </c>
      <c r="AW233">
        <v>1</v>
      </c>
      <c r="AZ233">
        <v>1</v>
      </c>
      <c r="BA233">
        <v>1</v>
      </c>
      <c r="BB233">
        <v>1</v>
      </c>
      <c r="BC233">
        <v>1</v>
      </c>
      <c r="BD233" t="s">
        <v>2</v>
      </c>
      <c r="BE233" t="s">
        <v>2</v>
      </c>
      <c r="BF233" t="s">
        <v>2</v>
      </c>
      <c r="BG233" t="s">
        <v>2</v>
      </c>
      <c r="BH233">
        <v>0</v>
      </c>
      <c r="BI233">
        <v>1</v>
      </c>
      <c r="BJ233" t="s">
        <v>405</v>
      </c>
      <c r="BM233">
        <v>13001</v>
      </c>
      <c r="BN233">
        <v>0</v>
      </c>
      <c r="BO233" t="s">
        <v>2</v>
      </c>
      <c r="BP233">
        <v>0</v>
      </c>
      <c r="BQ233">
        <v>2</v>
      </c>
      <c r="BR233">
        <v>0</v>
      </c>
      <c r="BS233">
        <v>1</v>
      </c>
      <c r="BT233">
        <v>1</v>
      </c>
      <c r="BU233">
        <v>1</v>
      </c>
      <c r="BV233">
        <v>1</v>
      </c>
      <c r="BW233">
        <v>1</v>
      </c>
      <c r="BX233">
        <v>1</v>
      </c>
      <c r="BY233" t="s">
        <v>2</v>
      </c>
      <c r="BZ233">
        <v>94</v>
      </c>
      <c r="CA233">
        <v>51</v>
      </c>
      <c r="CE233">
        <v>0</v>
      </c>
      <c r="CF233">
        <v>0</v>
      </c>
      <c r="CG233">
        <v>0</v>
      </c>
      <c r="CM233">
        <v>0</v>
      </c>
      <c r="CN233" t="s">
        <v>2</v>
      </c>
      <c r="CO233">
        <v>0</v>
      </c>
      <c r="CP233">
        <f t="shared" si="55"/>
        <v>196</v>
      </c>
      <c r="CQ233">
        <f t="shared" si="56"/>
        <v>152.04</v>
      </c>
      <c r="CR233">
        <f t="shared" si="57"/>
        <v>9.2200000000000006</v>
      </c>
      <c r="CS233">
        <f t="shared" si="58"/>
        <v>0.22</v>
      </c>
      <c r="CT233">
        <f t="shared" si="59"/>
        <v>56.55</v>
      </c>
      <c r="CU233">
        <f t="shared" si="60"/>
        <v>0</v>
      </c>
      <c r="CV233">
        <f t="shared" si="61"/>
        <v>5.31</v>
      </c>
      <c r="CW233">
        <f t="shared" si="62"/>
        <v>0.02</v>
      </c>
      <c r="CX233">
        <f t="shared" si="63"/>
        <v>0</v>
      </c>
      <c r="CY233">
        <f t="shared" si="64"/>
        <v>47.94</v>
      </c>
      <c r="CZ233">
        <f t="shared" si="65"/>
        <v>26.01</v>
      </c>
      <c r="DC233" t="s">
        <v>2</v>
      </c>
      <c r="DD233" t="s">
        <v>2</v>
      </c>
      <c r="DE233" t="s">
        <v>2</v>
      </c>
      <c r="DF233" t="s">
        <v>2</v>
      </c>
      <c r="DG233" t="s">
        <v>2</v>
      </c>
      <c r="DH233" t="s">
        <v>2</v>
      </c>
      <c r="DI233" t="s">
        <v>2</v>
      </c>
      <c r="DJ233" t="s">
        <v>2</v>
      </c>
      <c r="DK233" t="s">
        <v>2</v>
      </c>
      <c r="DL233" t="s">
        <v>2</v>
      </c>
      <c r="DM233" t="s">
        <v>2</v>
      </c>
      <c r="DN233">
        <v>0</v>
      </c>
      <c r="DO233">
        <v>0</v>
      </c>
      <c r="DP233">
        <v>1</v>
      </c>
      <c r="DQ233">
        <v>1</v>
      </c>
      <c r="DU233">
        <v>1005</v>
      </c>
      <c r="DV233" t="s">
        <v>404</v>
      </c>
      <c r="DW233" t="s">
        <v>404</v>
      </c>
      <c r="DX233">
        <v>100</v>
      </c>
      <c r="DZ233" t="s">
        <v>2</v>
      </c>
      <c r="EA233" t="s">
        <v>2</v>
      </c>
      <c r="EB233" t="s">
        <v>2</v>
      </c>
      <c r="EC233" t="s">
        <v>2</v>
      </c>
      <c r="EE233">
        <v>222773569</v>
      </c>
      <c r="EF233">
        <v>2</v>
      </c>
      <c r="EG233" t="s">
        <v>21</v>
      </c>
      <c r="EH233">
        <v>13</v>
      </c>
      <c r="EI233" t="s">
        <v>406</v>
      </c>
      <c r="EJ233">
        <v>1</v>
      </c>
      <c r="EK233">
        <v>13001</v>
      </c>
      <c r="EL233" t="s">
        <v>407</v>
      </c>
      <c r="EM233" t="s">
        <v>408</v>
      </c>
      <c r="EN233" t="s">
        <v>2</v>
      </c>
      <c r="EO233" t="s">
        <v>2</v>
      </c>
      <c r="EQ233">
        <v>1024</v>
      </c>
      <c r="ER233">
        <v>217.81</v>
      </c>
      <c r="ES233">
        <v>152.04</v>
      </c>
      <c r="ET233">
        <v>9.2200000000000006</v>
      </c>
      <c r="EU233">
        <v>0.22</v>
      </c>
      <c r="EV233">
        <v>56.55</v>
      </c>
      <c r="EW233">
        <v>5.31</v>
      </c>
      <c r="EX233">
        <v>0.02</v>
      </c>
      <c r="EY233">
        <v>0</v>
      </c>
      <c r="FQ233">
        <v>0</v>
      </c>
      <c r="FR233">
        <f t="shared" si="66"/>
        <v>0</v>
      </c>
      <c r="FS233">
        <v>0</v>
      </c>
      <c r="FX233">
        <v>94</v>
      </c>
      <c r="FY233">
        <v>51</v>
      </c>
      <c r="GA233" t="s">
        <v>2</v>
      </c>
      <c r="GD233">
        <v>1</v>
      </c>
      <c r="GF233">
        <v>-1237037920</v>
      </c>
      <c r="GG233">
        <v>2</v>
      </c>
      <c r="GH233">
        <v>1</v>
      </c>
      <c r="GI233">
        <v>-2</v>
      </c>
      <c r="GJ233">
        <v>0</v>
      </c>
      <c r="GK233">
        <v>0</v>
      </c>
      <c r="GL233">
        <f t="shared" si="67"/>
        <v>0</v>
      </c>
      <c r="GM233">
        <f t="shared" si="68"/>
        <v>270</v>
      </c>
      <c r="GN233">
        <f t="shared" si="69"/>
        <v>270</v>
      </c>
      <c r="GO233">
        <f t="shared" si="70"/>
        <v>0</v>
      </c>
      <c r="GP233">
        <f t="shared" si="71"/>
        <v>0</v>
      </c>
      <c r="GR233">
        <v>0</v>
      </c>
      <c r="GS233">
        <v>3</v>
      </c>
      <c r="GT233">
        <v>0</v>
      </c>
      <c r="GU233" t="s">
        <v>2</v>
      </c>
      <c r="GV233">
        <f t="shared" si="72"/>
        <v>0</v>
      </c>
      <c r="GW233">
        <v>1</v>
      </c>
      <c r="GX233">
        <f t="shared" si="73"/>
        <v>0</v>
      </c>
      <c r="HA233">
        <v>0</v>
      </c>
      <c r="HB233">
        <v>0</v>
      </c>
      <c r="HC233">
        <f t="shared" si="74"/>
        <v>0</v>
      </c>
      <c r="HE233" t="s">
        <v>2</v>
      </c>
      <c r="HF233" t="s">
        <v>2</v>
      </c>
      <c r="IK233">
        <v>0</v>
      </c>
    </row>
    <row r="234" spans="1:245" x14ac:dyDescent="0.2">
      <c r="A234">
        <v>17</v>
      </c>
      <c r="B234">
        <v>1</v>
      </c>
      <c r="C234">
        <f>ROW(SmtRes!A79)</f>
        <v>79</v>
      </c>
      <c r="D234">
        <f>ROW(EtalonRes!A87)</f>
        <v>87</v>
      </c>
      <c r="E234" t="s">
        <v>409</v>
      </c>
      <c r="F234" t="s">
        <v>410</v>
      </c>
      <c r="G234" t="s">
        <v>411</v>
      </c>
      <c r="H234" t="s">
        <v>404</v>
      </c>
      <c r="I234">
        <f>ROUND(90/100,9)</f>
        <v>0.9</v>
      </c>
      <c r="J234">
        <v>0</v>
      </c>
      <c r="O234">
        <f t="shared" si="35"/>
        <v>295</v>
      </c>
      <c r="P234">
        <f t="shared" si="36"/>
        <v>249</v>
      </c>
      <c r="Q234">
        <f t="shared" si="37"/>
        <v>11</v>
      </c>
      <c r="R234">
        <f t="shared" si="38"/>
        <v>0</v>
      </c>
      <c r="S234">
        <f t="shared" si="39"/>
        <v>35</v>
      </c>
      <c r="T234">
        <f t="shared" si="40"/>
        <v>0</v>
      </c>
      <c r="U234">
        <f t="shared" si="41"/>
        <v>3.8340000000000001</v>
      </c>
      <c r="V234">
        <f t="shared" si="42"/>
        <v>3.6000000000000004E-2</v>
      </c>
      <c r="W234">
        <f t="shared" si="43"/>
        <v>0</v>
      </c>
      <c r="X234">
        <f t="shared" si="44"/>
        <v>33</v>
      </c>
      <c r="Y234">
        <f t="shared" si="45"/>
        <v>18</v>
      </c>
      <c r="AA234">
        <v>224391872</v>
      </c>
      <c r="AB234">
        <f t="shared" si="46"/>
        <v>326.98</v>
      </c>
      <c r="AC234">
        <f>ROUND(((ES234*2)),2)</f>
        <v>276.32</v>
      </c>
      <c r="AD234">
        <f>ROUND(((((ET234*2))-((EU234*2)))+AE234),2)</f>
        <v>12.02</v>
      </c>
      <c r="AE234">
        <f>ROUND(((EU234*2)),2)</f>
        <v>0.44</v>
      </c>
      <c r="AF234">
        <f>ROUND(((EV234*2)),2)</f>
        <v>38.64</v>
      </c>
      <c r="AG234">
        <f t="shared" si="51"/>
        <v>0</v>
      </c>
      <c r="AH234">
        <f>((EW234*2))</f>
        <v>4.26</v>
      </c>
      <c r="AI234">
        <f>((EX234*2))</f>
        <v>0.04</v>
      </c>
      <c r="AJ234">
        <f t="shared" si="54"/>
        <v>0</v>
      </c>
      <c r="AK234">
        <v>163.49</v>
      </c>
      <c r="AL234">
        <v>138.16</v>
      </c>
      <c r="AM234">
        <v>6.01</v>
      </c>
      <c r="AN234">
        <v>0.22</v>
      </c>
      <c r="AO234">
        <v>19.32</v>
      </c>
      <c r="AP234">
        <v>0</v>
      </c>
      <c r="AQ234">
        <v>2.13</v>
      </c>
      <c r="AR234">
        <v>0.02</v>
      </c>
      <c r="AS234">
        <v>0</v>
      </c>
      <c r="AT234">
        <v>94</v>
      </c>
      <c r="AU234">
        <v>51</v>
      </c>
      <c r="AV234">
        <v>1</v>
      </c>
      <c r="AW234">
        <v>1</v>
      </c>
      <c r="AZ234">
        <v>1</v>
      </c>
      <c r="BA234">
        <v>1</v>
      </c>
      <c r="BB234">
        <v>1</v>
      </c>
      <c r="BC234">
        <v>1</v>
      </c>
      <c r="BD234" t="s">
        <v>2</v>
      </c>
      <c r="BE234" t="s">
        <v>2</v>
      </c>
      <c r="BF234" t="s">
        <v>2</v>
      </c>
      <c r="BG234" t="s">
        <v>2</v>
      </c>
      <c r="BH234">
        <v>0</v>
      </c>
      <c r="BI234">
        <v>1</v>
      </c>
      <c r="BJ234" t="s">
        <v>412</v>
      </c>
      <c r="BM234">
        <v>13001</v>
      </c>
      <c r="BN234">
        <v>0</v>
      </c>
      <c r="BO234" t="s">
        <v>2</v>
      </c>
      <c r="BP234">
        <v>0</v>
      </c>
      <c r="BQ234">
        <v>2</v>
      </c>
      <c r="BR234">
        <v>0</v>
      </c>
      <c r="BS234">
        <v>1</v>
      </c>
      <c r="BT234">
        <v>1</v>
      </c>
      <c r="BU234">
        <v>1</v>
      </c>
      <c r="BV234">
        <v>1</v>
      </c>
      <c r="BW234">
        <v>1</v>
      </c>
      <c r="BX234">
        <v>1</v>
      </c>
      <c r="BY234" t="s">
        <v>2</v>
      </c>
      <c r="BZ234">
        <v>94</v>
      </c>
      <c r="CA234">
        <v>51</v>
      </c>
      <c r="CE234">
        <v>0</v>
      </c>
      <c r="CF234">
        <v>0</v>
      </c>
      <c r="CG234">
        <v>0</v>
      </c>
      <c r="CM234">
        <v>0</v>
      </c>
      <c r="CN234" t="s">
        <v>2</v>
      </c>
      <c r="CO234">
        <v>0</v>
      </c>
      <c r="CP234">
        <f t="shared" si="55"/>
        <v>295</v>
      </c>
      <c r="CQ234">
        <f t="shared" si="56"/>
        <v>276.32</v>
      </c>
      <c r="CR234">
        <f t="shared" si="57"/>
        <v>12.02</v>
      </c>
      <c r="CS234">
        <f t="shared" si="58"/>
        <v>0.44</v>
      </c>
      <c r="CT234">
        <f t="shared" si="59"/>
        <v>38.64</v>
      </c>
      <c r="CU234">
        <f t="shared" si="60"/>
        <v>0</v>
      </c>
      <c r="CV234">
        <f t="shared" si="61"/>
        <v>4.26</v>
      </c>
      <c r="CW234">
        <f t="shared" si="62"/>
        <v>0.04</v>
      </c>
      <c r="CX234">
        <f t="shared" si="63"/>
        <v>0</v>
      </c>
      <c r="CY234">
        <f t="shared" si="64"/>
        <v>32.9</v>
      </c>
      <c r="CZ234">
        <f t="shared" si="65"/>
        <v>17.850000000000001</v>
      </c>
      <c r="DC234" t="s">
        <v>2</v>
      </c>
      <c r="DD234" t="s">
        <v>413</v>
      </c>
      <c r="DE234" t="s">
        <v>413</v>
      </c>
      <c r="DF234" t="s">
        <v>413</v>
      </c>
      <c r="DG234" t="s">
        <v>413</v>
      </c>
      <c r="DH234" t="s">
        <v>2</v>
      </c>
      <c r="DI234" t="s">
        <v>413</v>
      </c>
      <c r="DJ234" t="s">
        <v>413</v>
      </c>
      <c r="DK234" t="s">
        <v>2</v>
      </c>
      <c r="DL234" t="s">
        <v>2</v>
      </c>
      <c r="DM234" t="s">
        <v>2</v>
      </c>
      <c r="DN234">
        <v>0</v>
      </c>
      <c r="DO234">
        <v>0</v>
      </c>
      <c r="DP234">
        <v>1</v>
      </c>
      <c r="DQ234">
        <v>1</v>
      </c>
      <c r="DU234">
        <v>1005</v>
      </c>
      <c r="DV234" t="s">
        <v>404</v>
      </c>
      <c r="DW234" t="s">
        <v>404</v>
      </c>
      <c r="DX234">
        <v>100</v>
      </c>
      <c r="DZ234" t="s">
        <v>2</v>
      </c>
      <c r="EA234" t="s">
        <v>2</v>
      </c>
      <c r="EB234" t="s">
        <v>2</v>
      </c>
      <c r="EC234" t="s">
        <v>2</v>
      </c>
      <c r="EE234">
        <v>222773569</v>
      </c>
      <c r="EF234">
        <v>2</v>
      </c>
      <c r="EG234" t="s">
        <v>21</v>
      </c>
      <c r="EH234">
        <v>13</v>
      </c>
      <c r="EI234" t="s">
        <v>406</v>
      </c>
      <c r="EJ234">
        <v>1</v>
      </c>
      <c r="EK234">
        <v>13001</v>
      </c>
      <c r="EL234" t="s">
        <v>407</v>
      </c>
      <c r="EM234" t="s">
        <v>408</v>
      </c>
      <c r="EN234" t="s">
        <v>2</v>
      </c>
      <c r="EO234" t="s">
        <v>2</v>
      </c>
      <c r="EQ234">
        <v>0</v>
      </c>
      <c r="ER234">
        <v>163.49</v>
      </c>
      <c r="ES234">
        <v>138.16</v>
      </c>
      <c r="ET234">
        <v>6.01</v>
      </c>
      <c r="EU234">
        <v>0.22</v>
      </c>
      <c r="EV234">
        <v>19.32</v>
      </c>
      <c r="EW234">
        <v>2.13</v>
      </c>
      <c r="EX234">
        <v>0.02</v>
      </c>
      <c r="EY234">
        <v>0</v>
      </c>
      <c r="FQ234">
        <v>0</v>
      </c>
      <c r="FR234">
        <f t="shared" si="66"/>
        <v>0</v>
      </c>
      <c r="FS234">
        <v>0</v>
      </c>
      <c r="FX234">
        <v>94</v>
      </c>
      <c r="FY234">
        <v>51</v>
      </c>
      <c r="GA234" t="s">
        <v>2</v>
      </c>
      <c r="GD234">
        <v>1</v>
      </c>
      <c r="GF234">
        <v>-687303919</v>
      </c>
      <c r="GG234">
        <v>2</v>
      </c>
      <c r="GH234">
        <v>1</v>
      </c>
      <c r="GI234">
        <v>-2</v>
      </c>
      <c r="GJ234">
        <v>0</v>
      </c>
      <c r="GK234">
        <v>0</v>
      </c>
      <c r="GL234">
        <f t="shared" si="67"/>
        <v>0</v>
      </c>
      <c r="GM234">
        <f t="shared" si="68"/>
        <v>346</v>
      </c>
      <c r="GN234">
        <f t="shared" si="69"/>
        <v>346</v>
      </c>
      <c r="GO234">
        <f t="shared" si="70"/>
        <v>0</v>
      </c>
      <c r="GP234">
        <f t="shared" si="71"/>
        <v>0</v>
      </c>
      <c r="GR234">
        <v>0</v>
      </c>
      <c r="GS234">
        <v>3</v>
      </c>
      <c r="GT234">
        <v>0</v>
      </c>
      <c r="GU234" t="s">
        <v>413</v>
      </c>
      <c r="GV234">
        <f>ROUND(((GT234*2)),2)</f>
        <v>0</v>
      </c>
      <c r="GW234">
        <v>1</v>
      </c>
      <c r="GX234">
        <f t="shared" si="73"/>
        <v>0</v>
      </c>
      <c r="HA234">
        <v>0</v>
      </c>
      <c r="HB234">
        <v>0</v>
      </c>
      <c r="HC234">
        <f t="shared" si="74"/>
        <v>0</v>
      </c>
      <c r="HE234" t="s">
        <v>2</v>
      </c>
      <c r="HF234" t="s">
        <v>2</v>
      </c>
      <c r="IK234">
        <v>0</v>
      </c>
    </row>
    <row r="236" spans="1:245" x14ac:dyDescent="0.2">
      <c r="A236" s="2">
        <v>51</v>
      </c>
      <c r="B236" s="2">
        <f>B213</f>
        <v>1</v>
      </c>
      <c r="C236" s="2">
        <f>A213</f>
        <v>4</v>
      </c>
      <c r="D236" s="2">
        <f>ROW(A213)</f>
        <v>213</v>
      </c>
      <c r="E236" s="2"/>
      <c r="F236" s="2" t="str">
        <f>IF(F213&lt;&gt;"",F213,"")</f>
        <v>Новый раздел</v>
      </c>
      <c r="G236" s="2" t="str">
        <f>IF(G213&lt;&gt;"",G213,"")</f>
        <v>Фундаменты</v>
      </c>
      <c r="H236" s="2">
        <v>0</v>
      </c>
      <c r="I236" s="2"/>
      <c r="J236" s="2"/>
      <c r="K236" s="2"/>
      <c r="L236" s="2"/>
      <c r="M236" s="2"/>
      <c r="N236" s="2"/>
      <c r="O236" s="2">
        <f t="shared" ref="O236:T236" si="76">ROUND(AB236,0)</f>
        <v>15306386</v>
      </c>
      <c r="P236" s="2">
        <f t="shared" si="76"/>
        <v>12597759</v>
      </c>
      <c r="Q236" s="2">
        <f t="shared" si="76"/>
        <v>385834</v>
      </c>
      <c r="R236" s="2">
        <f t="shared" si="76"/>
        <v>54038</v>
      </c>
      <c r="S236" s="2">
        <f t="shared" si="76"/>
        <v>2322793</v>
      </c>
      <c r="T236" s="2">
        <f t="shared" si="76"/>
        <v>0</v>
      </c>
      <c r="U236" s="2">
        <f>AH236</f>
        <v>257784.5846</v>
      </c>
      <c r="V236" s="2">
        <f>AI236</f>
        <v>4213.5125209999997</v>
      </c>
      <c r="W236" s="2">
        <f>ROUND(AJ236,0)</f>
        <v>0</v>
      </c>
      <c r="X236" s="2">
        <f>ROUND(AK236,0)</f>
        <v>2571106</v>
      </c>
      <c r="Y236" s="2">
        <f>ROUND(AL236,0)</f>
        <v>1421645</v>
      </c>
      <c r="Z236" s="2"/>
      <c r="AA236" s="2"/>
      <c r="AB236" s="2">
        <f>ROUND(SUMIF(AA217:AA234,"=224391872",O217:O234),0)</f>
        <v>15306386</v>
      </c>
      <c r="AC236" s="2">
        <f>ROUND(SUMIF(AA217:AA234,"=224391872",P217:P234),0)</f>
        <v>12597759</v>
      </c>
      <c r="AD236" s="2">
        <f>ROUND(SUMIF(AA217:AA234,"=224391872",Q217:Q234),0)</f>
        <v>385834</v>
      </c>
      <c r="AE236" s="2">
        <f>ROUND(SUMIF(AA217:AA234,"=224391872",R217:R234),0)</f>
        <v>54038</v>
      </c>
      <c r="AF236" s="2">
        <f>ROUND(SUMIF(AA217:AA234,"=224391872",S217:S234),0)</f>
        <v>2322793</v>
      </c>
      <c r="AG236" s="2">
        <f>ROUND(SUMIF(AA217:AA234,"=224391872",T217:T234),0)</f>
        <v>0</v>
      </c>
      <c r="AH236" s="2">
        <f>SUMIF(AA217:AA234,"=224391872",U217:U234)</f>
        <v>257784.5846</v>
      </c>
      <c r="AI236" s="2">
        <f>SUMIF(AA217:AA234,"=224391872",V217:V234)</f>
        <v>4213.5125209999997</v>
      </c>
      <c r="AJ236" s="2">
        <f>ROUND(SUMIF(AA217:AA234,"=224391872",W217:W234),0)</f>
        <v>0</v>
      </c>
      <c r="AK236" s="2">
        <f>ROUND(SUMIF(AA217:AA234,"=224391872",X217:X234),0)</f>
        <v>2571106</v>
      </c>
      <c r="AL236" s="2">
        <f>ROUND(SUMIF(AA217:AA234,"=224391872",Y217:Y234),0)</f>
        <v>1421645</v>
      </c>
      <c r="AM236" s="2"/>
      <c r="AN236" s="2"/>
      <c r="AO236" s="2">
        <f t="shared" ref="AO236:BD236" si="77">ROUND(BX236,0)</f>
        <v>0</v>
      </c>
      <c r="AP236" s="2">
        <f t="shared" si="77"/>
        <v>0</v>
      </c>
      <c r="AQ236" s="2">
        <f t="shared" si="77"/>
        <v>0</v>
      </c>
      <c r="AR236" s="2">
        <f t="shared" si="77"/>
        <v>19299137</v>
      </c>
      <c r="AS236" s="2">
        <f t="shared" si="77"/>
        <v>19299137</v>
      </c>
      <c r="AT236" s="2">
        <f t="shared" si="77"/>
        <v>0</v>
      </c>
      <c r="AU236" s="2">
        <f t="shared" si="77"/>
        <v>0</v>
      </c>
      <c r="AV236" s="2">
        <f t="shared" si="77"/>
        <v>12597759</v>
      </c>
      <c r="AW236" s="2">
        <f t="shared" si="77"/>
        <v>12597759</v>
      </c>
      <c r="AX236" s="2">
        <f t="shared" si="77"/>
        <v>0</v>
      </c>
      <c r="AY236" s="2">
        <f t="shared" si="77"/>
        <v>12597759</v>
      </c>
      <c r="AZ236" s="2">
        <f t="shared" si="77"/>
        <v>0</v>
      </c>
      <c r="BA236" s="2">
        <f t="shared" si="77"/>
        <v>0</v>
      </c>
      <c r="BB236" s="2">
        <f t="shared" si="77"/>
        <v>0</v>
      </c>
      <c r="BC236" s="2">
        <f t="shared" si="77"/>
        <v>0</v>
      </c>
      <c r="BD236" s="2">
        <f t="shared" si="77"/>
        <v>0</v>
      </c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>
        <f>ROUND(SUMIF(AA217:AA234,"=224391872",FQ217:FQ234),0)</f>
        <v>0</v>
      </c>
      <c r="BY236" s="2">
        <f>ROUND(SUMIF(AA217:AA234,"=224391872",FR217:FR234),0)</f>
        <v>0</v>
      </c>
      <c r="BZ236" s="2">
        <f>ROUND(SUMIF(AA217:AA234,"=224391872",GL217:GL234),0)</f>
        <v>0</v>
      </c>
      <c r="CA236" s="2">
        <f>ROUND(SUMIF(AA217:AA234,"=224391872",GM217:GM234),0)</f>
        <v>19299137</v>
      </c>
      <c r="CB236" s="2">
        <f>ROUND(SUMIF(AA217:AA234,"=224391872",GN217:GN234),0)</f>
        <v>19299137</v>
      </c>
      <c r="CC236" s="2">
        <f>ROUND(SUMIF(AA217:AA234,"=224391872",GO217:GO234),0)</f>
        <v>0</v>
      </c>
      <c r="CD236" s="2">
        <f>ROUND(SUMIF(AA217:AA234,"=224391872",GP217:GP234),0)</f>
        <v>0</v>
      </c>
      <c r="CE236" s="2">
        <f>AC236-BX236</f>
        <v>12597759</v>
      </c>
      <c r="CF236" s="2">
        <f>AC236-BY236</f>
        <v>12597759</v>
      </c>
      <c r="CG236" s="2">
        <f>BX236-BZ236</f>
        <v>0</v>
      </c>
      <c r="CH236" s="2">
        <f>AC236-BX236-BY236+BZ236</f>
        <v>12597759</v>
      </c>
      <c r="CI236" s="2">
        <f>BY236-BZ236</f>
        <v>0</v>
      </c>
      <c r="CJ236" s="2">
        <f>ROUND(SUMIF(AA217:AA234,"=224391872",GX217:GX234),0)</f>
        <v>0</v>
      </c>
      <c r="CK236" s="2">
        <f>ROUND(SUMIF(AA217:AA234,"=224391872",GY217:GY234),0)</f>
        <v>0</v>
      </c>
      <c r="CL236" s="2">
        <f>ROUND(SUMIF(AA217:AA234,"=224391872",GZ217:GZ234),0)</f>
        <v>0</v>
      </c>
      <c r="CM236" s="2">
        <f>ROUND(SUMIF(AA217:AA234,"=224391872",HD217:HD234),0)</f>
        <v>0</v>
      </c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>
        <v>0</v>
      </c>
    </row>
    <row r="238" spans="1:245" x14ac:dyDescent="0.2">
      <c r="A238" s="4">
        <v>50</v>
      </c>
      <c r="B238" s="4">
        <v>0</v>
      </c>
      <c r="C238" s="4">
        <v>0</v>
      </c>
      <c r="D238" s="4">
        <v>1</v>
      </c>
      <c r="E238" s="4">
        <v>201</v>
      </c>
      <c r="F238" s="4">
        <f>ROUND(Source!O236,O238)</f>
        <v>15306386</v>
      </c>
      <c r="G238" s="4" t="s">
        <v>53</v>
      </c>
      <c r="H238" s="4" t="s">
        <v>54</v>
      </c>
      <c r="I238" s="4"/>
      <c r="J238" s="4"/>
      <c r="K238" s="4">
        <v>201</v>
      </c>
      <c r="L238" s="4">
        <v>1</v>
      </c>
      <c r="M238" s="4">
        <v>3</v>
      </c>
      <c r="N238" s="4" t="s">
        <v>2</v>
      </c>
      <c r="O238" s="4">
        <v>0</v>
      </c>
      <c r="P238" s="4"/>
      <c r="Q238" s="4"/>
      <c r="R238" s="4"/>
      <c r="S238" s="4"/>
      <c r="T238" s="4"/>
      <c r="U238" s="4"/>
      <c r="V238" s="4"/>
      <c r="W238" s="4"/>
    </row>
    <row r="239" spans="1:245" x14ac:dyDescent="0.2">
      <c r="A239" s="4">
        <v>50</v>
      </c>
      <c r="B239" s="4">
        <v>0</v>
      </c>
      <c r="C239" s="4">
        <v>0</v>
      </c>
      <c r="D239" s="4">
        <v>1</v>
      </c>
      <c r="E239" s="4">
        <v>202</v>
      </c>
      <c r="F239" s="4">
        <f>ROUND(Source!P236,O239)</f>
        <v>12597759</v>
      </c>
      <c r="G239" s="4" t="s">
        <v>55</v>
      </c>
      <c r="H239" s="4" t="s">
        <v>56</v>
      </c>
      <c r="I239" s="4"/>
      <c r="J239" s="4"/>
      <c r="K239" s="4">
        <v>202</v>
      </c>
      <c r="L239" s="4">
        <v>2</v>
      </c>
      <c r="M239" s="4">
        <v>3</v>
      </c>
      <c r="N239" s="4" t="s">
        <v>2</v>
      </c>
      <c r="O239" s="4">
        <v>0</v>
      </c>
      <c r="P239" s="4"/>
      <c r="Q239" s="4"/>
      <c r="R239" s="4"/>
      <c r="S239" s="4"/>
      <c r="T239" s="4"/>
      <c r="U239" s="4"/>
      <c r="V239" s="4"/>
      <c r="W239" s="4"/>
    </row>
    <row r="240" spans="1:245" x14ac:dyDescent="0.2">
      <c r="A240" s="4">
        <v>50</v>
      </c>
      <c r="B240" s="4">
        <v>0</v>
      </c>
      <c r="C240" s="4">
        <v>0</v>
      </c>
      <c r="D240" s="4">
        <v>1</v>
      </c>
      <c r="E240" s="4">
        <v>222</v>
      </c>
      <c r="F240" s="4">
        <f>ROUND(Source!AO236,O240)</f>
        <v>0</v>
      </c>
      <c r="G240" s="4" t="s">
        <v>57</v>
      </c>
      <c r="H240" s="4" t="s">
        <v>58</v>
      </c>
      <c r="I240" s="4"/>
      <c r="J240" s="4"/>
      <c r="K240" s="4">
        <v>222</v>
      </c>
      <c r="L240" s="4">
        <v>3</v>
      </c>
      <c r="M240" s="4">
        <v>3</v>
      </c>
      <c r="N240" s="4" t="s">
        <v>2</v>
      </c>
      <c r="O240" s="4">
        <v>0</v>
      </c>
      <c r="P240" s="4"/>
      <c r="Q240" s="4"/>
      <c r="R240" s="4"/>
      <c r="S240" s="4"/>
      <c r="T240" s="4"/>
      <c r="U240" s="4"/>
      <c r="V240" s="4"/>
      <c r="W240" s="4"/>
    </row>
    <row r="241" spans="1:23" x14ac:dyDescent="0.2">
      <c r="A241" s="4">
        <v>50</v>
      </c>
      <c r="B241" s="4">
        <v>0</v>
      </c>
      <c r="C241" s="4">
        <v>0</v>
      </c>
      <c r="D241" s="4">
        <v>1</v>
      </c>
      <c r="E241" s="4">
        <v>225</v>
      </c>
      <c r="F241" s="4">
        <f>ROUND(Source!AV236,O241)</f>
        <v>12597759</v>
      </c>
      <c r="G241" s="4" t="s">
        <v>59</v>
      </c>
      <c r="H241" s="4" t="s">
        <v>60</v>
      </c>
      <c r="I241" s="4"/>
      <c r="J241" s="4"/>
      <c r="K241" s="4">
        <v>225</v>
      </c>
      <c r="L241" s="4">
        <v>4</v>
      </c>
      <c r="M241" s="4">
        <v>3</v>
      </c>
      <c r="N241" s="4" t="s">
        <v>2</v>
      </c>
      <c r="O241" s="4">
        <v>0</v>
      </c>
      <c r="P241" s="4"/>
      <c r="Q241" s="4"/>
      <c r="R241" s="4"/>
      <c r="S241" s="4"/>
      <c r="T241" s="4"/>
      <c r="U241" s="4"/>
      <c r="V241" s="4"/>
      <c r="W241" s="4"/>
    </row>
    <row r="242" spans="1:23" x14ac:dyDescent="0.2">
      <c r="A242" s="4">
        <v>50</v>
      </c>
      <c r="B242" s="4">
        <v>0</v>
      </c>
      <c r="C242" s="4">
        <v>0</v>
      </c>
      <c r="D242" s="4">
        <v>1</v>
      </c>
      <c r="E242" s="4">
        <v>226</v>
      </c>
      <c r="F242" s="4">
        <f>ROUND(Source!AW236,O242)</f>
        <v>12597759</v>
      </c>
      <c r="G242" s="4" t="s">
        <v>61</v>
      </c>
      <c r="H242" s="4" t="s">
        <v>62</v>
      </c>
      <c r="I242" s="4"/>
      <c r="J242" s="4"/>
      <c r="K242" s="4">
        <v>226</v>
      </c>
      <c r="L242" s="4">
        <v>5</v>
      </c>
      <c r="M242" s="4">
        <v>3</v>
      </c>
      <c r="N242" s="4" t="s">
        <v>2</v>
      </c>
      <c r="O242" s="4">
        <v>0</v>
      </c>
      <c r="P242" s="4"/>
      <c r="Q242" s="4"/>
      <c r="R242" s="4"/>
      <c r="S242" s="4"/>
      <c r="T242" s="4"/>
      <c r="U242" s="4"/>
      <c r="V242" s="4"/>
      <c r="W242" s="4"/>
    </row>
    <row r="243" spans="1:23" x14ac:dyDescent="0.2">
      <c r="A243" s="4">
        <v>50</v>
      </c>
      <c r="B243" s="4">
        <v>0</v>
      </c>
      <c r="C243" s="4">
        <v>0</v>
      </c>
      <c r="D243" s="4">
        <v>1</v>
      </c>
      <c r="E243" s="4">
        <v>227</v>
      </c>
      <c r="F243" s="4">
        <f>ROUND(Source!AX236,O243)</f>
        <v>0</v>
      </c>
      <c r="G243" s="4" t="s">
        <v>63</v>
      </c>
      <c r="H243" s="4" t="s">
        <v>64</v>
      </c>
      <c r="I243" s="4"/>
      <c r="J243" s="4"/>
      <c r="K243" s="4">
        <v>227</v>
      </c>
      <c r="L243" s="4">
        <v>6</v>
      </c>
      <c r="M243" s="4">
        <v>3</v>
      </c>
      <c r="N243" s="4" t="s">
        <v>2</v>
      </c>
      <c r="O243" s="4">
        <v>0</v>
      </c>
      <c r="P243" s="4"/>
      <c r="Q243" s="4"/>
      <c r="R243" s="4"/>
      <c r="S243" s="4"/>
      <c r="T243" s="4"/>
      <c r="U243" s="4"/>
      <c r="V243" s="4"/>
      <c r="W243" s="4"/>
    </row>
    <row r="244" spans="1:23" x14ac:dyDescent="0.2">
      <c r="A244" s="4">
        <v>50</v>
      </c>
      <c r="B244" s="4">
        <v>0</v>
      </c>
      <c r="C244" s="4">
        <v>0</v>
      </c>
      <c r="D244" s="4">
        <v>1</v>
      </c>
      <c r="E244" s="4">
        <v>228</v>
      </c>
      <c r="F244" s="4">
        <f>ROUND(Source!AY236,O244)</f>
        <v>12597759</v>
      </c>
      <c r="G244" s="4" t="s">
        <v>65</v>
      </c>
      <c r="H244" s="4" t="s">
        <v>66</v>
      </c>
      <c r="I244" s="4"/>
      <c r="J244" s="4"/>
      <c r="K244" s="4">
        <v>228</v>
      </c>
      <c r="L244" s="4">
        <v>7</v>
      </c>
      <c r="M244" s="4">
        <v>3</v>
      </c>
      <c r="N244" s="4" t="s">
        <v>2</v>
      </c>
      <c r="O244" s="4">
        <v>0</v>
      </c>
      <c r="P244" s="4"/>
      <c r="Q244" s="4"/>
      <c r="R244" s="4"/>
      <c r="S244" s="4"/>
      <c r="T244" s="4"/>
      <c r="U244" s="4"/>
      <c r="V244" s="4"/>
      <c r="W244" s="4"/>
    </row>
    <row r="245" spans="1:23" x14ac:dyDescent="0.2">
      <c r="A245" s="4">
        <v>50</v>
      </c>
      <c r="B245" s="4">
        <v>0</v>
      </c>
      <c r="C245" s="4">
        <v>0</v>
      </c>
      <c r="D245" s="4">
        <v>1</v>
      </c>
      <c r="E245" s="4">
        <v>0</v>
      </c>
      <c r="F245" s="4">
        <f>ROUND(Source!AP236,O245)</f>
        <v>0</v>
      </c>
      <c r="G245" s="4" t="s">
        <v>67</v>
      </c>
      <c r="H245" s="4" t="s">
        <v>68</v>
      </c>
      <c r="I245" s="4"/>
      <c r="J245" s="4"/>
      <c r="K245" s="4">
        <v>216</v>
      </c>
      <c r="L245" s="4">
        <v>8</v>
      </c>
      <c r="M245" s="4">
        <v>3</v>
      </c>
      <c r="N245" s="4" t="s">
        <v>2</v>
      </c>
      <c r="O245" s="4">
        <v>0</v>
      </c>
      <c r="P245" s="4"/>
      <c r="Q245" s="4"/>
      <c r="R245" s="4"/>
      <c r="S245" s="4"/>
      <c r="T245" s="4"/>
      <c r="U245" s="4"/>
      <c r="V245" s="4"/>
      <c r="W245" s="4"/>
    </row>
    <row r="246" spans="1:23" x14ac:dyDescent="0.2">
      <c r="A246" s="4">
        <v>50</v>
      </c>
      <c r="B246" s="4">
        <v>0</v>
      </c>
      <c r="C246" s="4">
        <v>0</v>
      </c>
      <c r="D246" s="4">
        <v>1</v>
      </c>
      <c r="E246" s="4">
        <v>223</v>
      </c>
      <c r="F246" s="4">
        <f>ROUND(Source!AQ236,O246)</f>
        <v>0</v>
      </c>
      <c r="G246" s="4" t="s">
        <v>69</v>
      </c>
      <c r="H246" s="4" t="s">
        <v>70</v>
      </c>
      <c r="I246" s="4"/>
      <c r="J246" s="4"/>
      <c r="K246" s="4">
        <v>223</v>
      </c>
      <c r="L246" s="4">
        <v>9</v>
      </c>
      <c r="M246" s="4">
        <v>3</v>
      </c>
      <c r="N246" s="4" t="s">
        <v>2</v>
      </c>
      <c r="O246" s="4">
        <v>0</v>
      </c>
      <c r="P246" s="4"/>
      <c r="Q246" s="4"/>
      <c r="R246" s="4"/>
      <c r="S246" s="4"/>
      <c r="T246" s="4"/>
      <c r="U246" s="4"/>
      <c r="V246" s="4"/>
      <c r="W246" s="4"/>
    </row>
    <row r="247" spans="1:23" x14ac:dyDescent="0.2">
      <c r="A247" s="4">
        <v>50</v>
      </c>
      <c r="B247" s="4">
        <v>0</v>
      </c>
      <c r="C247" s="4">
        <v>0</v>
      </c>
      <c r="D247" s="4">
        <v>1</v>
      </c>
      <c r="E247" s="4">
        <v>229</v>
      </c>
      <c r="F247" s="4">
        <f>ROUND(Source!AZ236,O247)</f>
        <v>0</v>
      </c>
      <c r="G247" s="4" t="s">
        <v>71</v>
      </c>
      <c r="H247" s="4" t="s">
        <v>72</v>
      </c>
      <c r="I247" s="4"/>
      <c r="J247" s="4"/>
      <c r="K247" s="4">
        <v>229</v>
      </c>
      <c r="L247" s="4">
        <v>10</v>
      </c>
      <c r="M247" s="4">
        <v>3</v>
      </c>
      <c r="N247" s="4" t="s">
        <v>2</v>
      </c>
      <c r="O247" s="4">
        <v>0</v>
      </c>
      <c r="P247" s="4"/>
      <c r="Q247" s="4"/>
      <c r="R247" s="4"/>
      <c r="S247" s="4"/>
      <c r="T247" s="4"/>
      <c r="U247" s="4"/>
      <c r="V247" s="4"/>
      <c r="W247" s="4"/>
    </row>
    <row r="248" spans="1:23" x14ac:dyDescent="0.2">
      <c r="A248" s="4">
        <v>50</v>
      </c>
      <c r="B248" s="4">
        <v>0</v>
      </c>
      <c r="C248" s="4">
        <v>0</v>
      </c>
      <c r="D248" s="4">
        <v>1</v>
      </c>
      <c r="E248" s="4">
        <v>203</v>
      </c>
      <c r="F248" s="4">
        <f>ROUND(Source!Q236,O248)</f>
        <v>385834</v>
      </c>
      <c r="G248" s="4" t="s">
        <v>73</v>
      </c>
      <c r="H248" s="4" t="s">
        <v>74</v>
      </c>
      <c r="I248" s="4"/>
      <c r="J248" s="4"/>
      <c r="K248" s="4">
        <v>203</v>
      </c>
      <c r="L248" s="4">
        <v>11</v>
      </c>
      <c r="M248" s="4">
        <v>3</v>
      </c>
      <c r="N248" s="4" t="s">
        <v>2</v>
      </c>
      <c r="O248" s="4">
        <v>0</v>
      </c>
      <c r="P248" s="4"/>
      <c r="Q248" s="4"/>
      <c r="R248" s="4"/>
      <c r="S248" s="4"/>
      <c r="T248" s="4"/>
      <c r="U248" s="4"/>
      <c r="V248" s="4"/>
      <c r="W248" s="4"/>
    </row>
    <row r="249" spans="1:23" x14ac:dyDescent="0.2">
      <c r="A249" s="4">
        <v>50</v>
      </c>
      <c r="B249" s="4">
        <v>0</v>
      </c>
      <c r="C249" s="4">
        <v>0</v>
      </c>
      <c r="D249" s="4">
        <v>1</v>
      </c>
      <c r="E249" s="4">
        <v>231</v>
      </c>
      <c r="F249" s="4">
        <f>ROUND(Source!BB236,O249)</f>
        <v>0</v>
      </c>
      <c r="G249" s="4" t="s">
        <v>75</v>
      </c>
      <c r="H249" s="4" t="s">
        <v>76</v>
      </c>
      <c r="I249" s="4"/>
      <c r="J249" s="4"/>
      <c r="K249" s="4">
        <v>231</v>
      </c>
      <c r="L249" s="4">
        <v>12</v>
      </c>
      <c r="M249" s="4">
        <v>3</v>
      </c>
      <c r="N249" s="4" t="s">
        <v>2</v>
      </c>
      <c r="O249" s="4">
        <v>0</v>
      </c>
      <c r="P249" s="4"/>
      <c r="Q249" s="4"/>
      <c r="R249" s="4"/>
      <c r="S249" s="4"/>
      <c r="T249" s="4"/>
      <c r="U249" s="4"/>
      <c r="V249" s="4"/>
      <c r="W249" s="4"/>
    </row>
    <row r="250" spans="1:23" x14ac:dyDescent="0.2">
      <c r="A250" s="4">
        <v>50</v>
      </c>
      <c r="B250" s="4">
        <v>0</v>
      </c>
      <c r="C250" s="4">
        <v>0</v>
      </c>
      <c r="D250" s="4">
        <v>1</v>
      </c>
      <c r="E250" s="4">
        <v>204</v>
      </c>
      <c r="F250" s="4">
        <f>ROUND(Source!R236,O250)</f>
        <v>54038</v>
      </c>
      <c r="G250" s="4" t="s">
        <v>77</v>
      </c>
      <c r="H250" s="4" t="s">
        <v>78</v>
      </c>
      <c r="I250" s="4"/>
      <c r="J250" s="4"/>
      <c r="K250" s="4">
        <v>204</v>
      </c>
      <c r="L250" s="4">
        <v>13</v>
      </c>
      <c r="M250" s="4">
        <v>3</v>
      </c>
      <c r="N250" s="4" t="s">
        <v>2</v>
      </c>
      <c r="O250" s="4">
        <v>0</v>
      </c>
      <c r="P250" s="4"/>
      <c r="Q250" s="4"/>
      <c r="R250" s="4"/>
      <c r="S250" s="4"/>
      <c r="T250" s="4"/>
      <c r="U250" s="4"/>
      <c r="V250" s="4"/>
      <c r="W250" s="4"/>
    </row>
    <row r="251" spans="1:23" x14ac:dyDescent="0.2">
      <c r="A251" s="4">
        <v>50</v>
      </c>
      <c r="B251" s="4">
        <v>0</v>
      </c>
      <c r="C251" s="4">
        <v>0</v>
      </c>
      <c r="D251" s="4">
        <v>1</v>
      </c>
      <c r="E251" s="4">
        <v>0</v>
      </c>
      <c r="F251" s="4">
        <f>ROUND(Source!S236,O251)</f>
        <v>2322793</v>
      </c>
      <c r="G251" s="4" t="s">
        <v>79</v>
      </c>
      <c r="H251" s="4" t="s">
        <v>80</v>
      </c>
      <c r="I251" s="4"/>
      <c r="J251" s="4"/>
      <c r="K251" s="4">
        <v>205</v>
      </c>
      <c r="L251" s="4">
        <v>14</v>
      </c>
      <c r="M251" s="4">
        <v>3</v>
      </c>
      <c r="N251" s="4" t="s">
        <v>2</v>
      </c>
      <c r="O251" s="4">
        <v>0</v>
      </c>
      <c r="P251" s="4"/>
      <c r="Q251" s="4"/>
      <c r="R251" s="4"/>
      <c r="S251" s="4"/>
      <c r="T251" s="4"/>
      <c r="U251" s="4"/>
      <c r="V251" s="4"/>
      <c r="W251" s="4"/>
    </row>
    <row r="252" spans="1:23" x14ac:dyDescent="0.2">
      <c r="A252" s="4">
        <v>50</v>
      </c>
      <c r="B252" s="4">
        <v>0</v>
      </c>
      <c r="C252" s="4">
        <v>0</v>
      </c>
      <c r="D252" s="4">
        <v>1</v>
      </c>
      <c r="E252" s="4">
        <v>232</v>
      </c>
      <c r="F252" s="4">
        <f>ROUND(Source!BC236,O252)</f>
        <v>0</v>
      </c>
      <c r="G252" s="4" t="s">
        <v>81</v>
      </c>
      <c r="H252" s="4" t="s">
        <v>82</v>
      </c>
      <c r="I252" s="4"/>
      <c r="J252" s="4"/>
      <c r="K252" s="4">
        <v>232</v>
      </c>
      <c r="L252" s="4">
        <v>15</v>
      </c>
      <c r="M252" s="4">
        <v>3</v>
      </c>
      <c r="N252" s="4" t="s">
        <v>2</v>
      </c>
      <c r="O252" s="4">
        <v>0</v>
      </c>
      <c r="P252" s="4"/>
      <c r="Q252" s="4"/>
      <c r="R252" s="4"/>
      <c r="S252" s="4"/>
      <c r="T252" s="4"/>
      <c r="U252" s="4"/>
      <c r="V252" s="4"/>
      <c r="W252" s="4"/>
    </row>
    <row r="253" spans="1:23" x14ac:dyDescent="0.2">
      <c r="A253" s="4">
        <v>50</v>
      </c>
      <c r="B253" s="4">
        <v>0</v>
      </c>
      <c r="C253" s="4">
        <v>0</v>
      </c>
      <c r="D253" s="4">
        <v>1</v>
      </c>
      <c r="E253" s="4">
        <v>0</v>
      </c>
      <c r="F253" s="4">
        <f>ROUND(Source!AS236,O253)</f>
        <v>19299137</v>
      </c>
      <c r="G253" s="4" t="s">
        <v>83</v>
      </c>
      <c r="H253" s="4" t="s">
        <v>84</v>
      </c>
      <c r="I253" s="4"/>
      <c r="J253" s="4"/>
      <c r="K253" s="4">
        <v>214</v>
      </c>
      <c r="L253" s="4">
        <v>16</v>
      </c>
      <c r="M253" s="4">
        <v>3</v>
      </c>
      <c r="N253" s="4" t="s">
        <v>2</v>
      </c>
      <c r="O253" s="4">
        <v>0</v>
      </c>
      <c r="P253" s="4"/>
      <c r="Q253" s="4"/>
      <c r="R253" s="4"/>
      <c r="S253" s="4"/>
      <c r="T253" s="4"/>
      <c r="U253" s="4"/>
      <c r="V253" s="4"/>
      <c r="W253" s="4"/>
    </row>
    <row r="254" spans="1:23" x14ac:dyDescent="0.2">
      <c r="A254" s="4">
        <v>50</v>
      </c>
      <c r="B254" s="4">
        <v>0</v>
      </c>
      <c r="C254" s="4">
        <v>0</v>
      </c>
      <c r="D254" s="4">
        <v>1</v>
      </c>
      <c r="E254" s="4">
        <v>0</v>
      </c>
      <c r="F254" s="4">
        <f>ROUND(Source!AT236,O254)</f>
        <v>0</v>
      </c>
      <c r="G254" s="4" t="s">
        <v>85</v>
      </c>
      <c r="H254" s="4" t="s">
        <v>86</v>
      </c>
      <c r="I254" s="4"/>
      <c r="J254" s="4"/>
      <c r="K254" s="4">
        <v>215</v>
      </c>
      <c r="L254" s="4">
        <v>17</v>
      </c>
      <c r="M254" s="4">
        <v>3</v>
      </c>
      <c r="N254" s="4" t="s">
        <v>2</v>
      </c>
      <c r="O254" s="4">
        <v>0</v>
      </c>
      <c r="P254" s="4"/>
      <c r="Q254" s="4"/>
      <c r="R254" s="4"/>
      <c r="S254" s="4"/>
      <c r="T254" s="4"/>
      <c r="U254" s="4"/>
      <c r="V254" s="4"/>
      <c r="W254" s="4"/>
    </row>
    <row r="255" spans="1:23" x14ac:dyDescent="0.2">
      <c r="A255" s="4">
        <v>50</v>
      </c>
      <c r="B255" s="4">
        <v>0</v>
      </c>
      <c r="C255" s="4">
        <v>0</v>
      </c>
      <c r="D255" s="4">
        <v>1</v>
      </c>
      <c r="E255" s="4">
        <v>0</v>
      </c>
      <c r="F255" s="4">
        <f>ROUND(Source!AU236,O255)</f>
        <v>0</v>
      </c>
      <c r="G255" s="4" t="s">
        <v>87</v>
      </c>
      <c r="H255" s="4" t="s">
        <v>88</v>
      </c>
      <c r="I255" s="4"/>
      <c r="J255" s="4"/>
      <c r="K255" s="4">
        <v>217</v>
      </c>
      <c r="L255" s="4">
        <v>18</v>
      </c>
      <c r="M255" s="4">
        <v>3</v>
      </c>
      <c r="N255" s="4" t="s">
        <v>2</v>
      </c>
      <c r="O255" s="4">
        <v>0</v>
      </c>
      <c r="P255" s="4"/>
      <c r="Q255" s="4"/>
      <c r="R255" s="4"/>
      <c r="S255" s="4"/>
      <c r="T255" s="4"/>
      <c r="U255" s="4"/>
      <c r="V255" s="4"/>
      <c r="W255" s="4"/>
    </row>
    <row r="256" spans="1:23" x14ac:dyDescent="0.2">
      <c r="A256" s="4">
        <v>50</v>
      </c>
      <c r="B256" s="4">
        <v>0</v>
      </c>
      <c r="C256" s="4">
        <v>0</v>
      </c>
      <c r="D256" s="4">
        <v>1</v>
      </c>
      <c r="E256" s="4">
        <v>230</v>
      </c>
      <c r="F256" s="4">
        <f>ROUND(Source!BA236,O256)</f>
        <v>0</v>
      </c>
      <c r="G256" s="4" t="s">
        <v>89</v>
      </c>
      <c r="H256" s="4" t="s">
        <v>90</v>
      </c>
      <c r="I256" s="4"/>
      <c r="J256" s="4"/>
      <c r="K256" s="4">
        <v>230</v>
      </c>
      <c r="L256" s="4">
        <v>19</v>
      </c>
      <c r="M256" s="4">
        <v>3</v>
      </c>
      <c r="N256" s="4" t="s">
        <v>2</v>
      </c>
      <c r="O256" s="4">
        <v>0</v>
      </c>
      <c r="P256" s="4"/>
      <c r="Q256" s="4"/>
      <c r="R256" s="4"/>
      <c r="S256" s="4"/>
      <c r="T256" s="4"/>
      <c r="U256" s="4"/>
      <c r="V256" s="4"/>
      <c r="W256" s="4"/>
    </row>
    <row r="257" spans="1:23" x14ac:dyDescent="0.2">
      <c r="A257" s="4">
        <v>50</v>
      </c>
      <c r="B257" s="4">
        <v>0</v>
      </c>
      <c r="C257" s="4">
        <v>0</v>
      </c>
      <c r="D257" s="4">
        <v>1</v>
      </c>
      <c r="E257" s="4">
        <v>206</v>
      </c>
      <c r="F257" s="4">
        <f>ROUND(Source!T236,O257)</f>
        <v>0</v>
      </c>
      <c r="G257" s="4" t="s">
        <v>91</v>
      </c>
      <c r="H257" s="4" t="s">
        <v>92</v>
      </c>
      <c r="I257" s="4"/>
      <c r="J257" s="4"/>
      <c r="K257" s="4">
        <v>206</v>
      </c>
      <c r="L257" s="4">
        <v>20</v>
      </c>
      <c r="M257" s="4">
        <v>3</v>
      </c>
      <c r="N257" s="4" t="s">
        <v>2</v>
      </c>
      <c r="O257" s="4">
        <v>0</v>
      </c>
      <c r="P257" s="4"/>
      <c r="Q257" s="4"/>
      <c r="R257" s="4"/>
      <c r="S257" s="4"/>
      <c r="T257" s="4"/>
      <c r="U257" s="4"/>
      <c r="V257" s="4"/>
      <c r="W257" s="4"/>
    </row>
    <row r="258" spans="1:23" x14ac:dyDescent="0.2">
      <c r="A258" s="4">
        <v>50</v>
      </c>
      <c r="B258" s="4">
        <v>0</v>
      </c>
      <c r="C258" s="4">
        <v>0</v>
      </c>
      <c r="D258" s="4">
        <v>1</v>
      </c>
      <c r="E258" s="4">
        <v>0</v>
      </c>
      <c r="F258" s="4">
        <f>Source!U236</f>
        <v>257784.5846</v>
      </c>
      <c r="G258" s="4" t="s">
        <v>93</v>
      </c>
      <c r="H258" s="4" t="s">
        <v>94</v>
      </c>
      <c r="I258" s="4"/>
      <c r="J258" s="4"/>
      <c r="K258" s="4">
        <v>207</v>
      </c>
      <c r="L258" s="4">
        <v>21</v>
      </c>
      <c r="M258" s="4">
        <v>3</v>
      </c>
      <c r="N258" s="4" t="s">
        <v>2</v>
      </c>
      <c r="O258" s="4">
        <v>-1</v>
      </c>
      <c r="P258" s="4"/>
      <c r="Q258" s="4"/>
      <c r="R258" s="4"/>
      <c r="S258" s="4"/>
      <c r="T258" s="4"/>
      <c r="U258" s="4"/>
      <c r="V258" s="4"/>
      <c r="W258" s="4"/>
    </row>
    <row r="259" spans="1:23" x14ac:dyDescent="0.2">
      <c r="A259" s="4">
        <v>50</v>
      </c>
      <c r="B259" s="4">
        <v>0</v>
      </c>
      <c r="C259" s="4">
        <v>0</v>
      </c>
      <c r="D259" s="4">
        <v>1</v>
      </c>
      <c r="E259" s="4">
        <v>208</v>
      </c>
      <c r="F259" s="4">
        <f>Source!V236</f>
        <v>4213.5125209999997</v>
      </c>
      <c r="G259" s="4" t="s">
        <v>95</v>
      </c>
      <c r="H259" s="4" t="s">
        <v>96</v>
      </c>
      <c r="I259" s="4"/>
      <c r="J259" s="4"/>
      <c r="K259" s="4">
        <v>208</v>
      </c>
      <c r="L259" s="4">
        <v>22</v>
      </c>
      <c r="M259" s="4">
        <v>3</v>
      </c>
      <c r="N259" s="4" t="s">
        <v>2</v>
      </c>
      <c r="O259" s="4">
        <v>-1</v>
      </c>
      <c r="P259" s="4"/>
      <c r="Q259" s="4"/>
      <c r="R259" s="4"/>
      <c r="S259" s="4"/>
      <c r="T259" s="4"/>
      <c r="U259" s="4"/>
      <c r="V259" s="4"/>
      <c r="W259" s="4"/>
    </row>
    <row r="260" spans="1:23" x14ac:dyDescent="0.2">
      <c r="A260" s="4">
        <v>50</v>
      </c>
      <c r="B260" s="4">
        <v>0</v>
      </c>
      <c r="C260" s="4">
        <v>0</v>
      </c>
      <c r="D260" s="4">
        <v>1</v>
      </c>
      <c r="E260" s="4">
        <v>209</v>
      </c>
      <c r="F260" s="4">
        <f>ROUND(Source!W236,O260)</f>
        <v>0</v>
      </c>
      <c r="G260" s="4" t="s">
        <v>97</v>
      </c>
      <c r="H260" s="4" t="s">
        <v>98</v>
      </c>
      <c r="I260" s="4"/>
      <c r="J260" s="4"/>
      <c r="K260" s="4">
        <v>209</v>
      </c>
      <c r="L260" s="4">
        <v>23</v>
      </c>
      <c r="M260" s="4">
        <v>3</v>
      </c>
      <c r="N260" s="4" t="s">
        <v>2</v>
      </c>
      <c r="O260" s="4">
        <v>0</v>
      </c>
      <c r="P260" s="4"/>
      <c r="Q260" s="4"/>
      <c r="R260" s="4"/>
      <c r="S260" s="4"/>
      <c r="T260" s="4"/>
      <c r="U260" s="4"/>
      <c r="V260" s="4"/>
      <c r="W260" s="4"/>
    </row>
    <row r="261" spans="1:23" x14ac:dyDescent="0.2">
      <c r="A261" s="4">
        <v>50</v>
      </c>
      <c r="B261" s="4">
        <v>0</v>
      </c>
      <c r="C261" s="4">
        <v>0</v>
      </c>
      <c r="D261" s="4">
        <v>1</v>
      </c>
      <c r="E261" s="4">
        <v>233</v>
      </c>
      <c r="F261" s="4">
        <f>ROUND(Source!BD236,O261)</f>
        <v>0</v>
      </c>
      <c r="G261" s="4" t="s">
        <v>99</v>
      </c>
      <c r="H261" s="4" t="s">
        <v>100</v>
      </c>
      <c r="I261" s="4"/>
      <c r="J261" s="4"/>
      <c r="K261" s="4">
        <v>233</v>
      </c>
      <c r="L261" s="4">
        <v>24</v>
      </c>
      <c r="M261" s="4">
        <v>3</v>
      </c>
      <c r="N261" s="4" t="s">
        <v>2</v>
      </c>
      <c r="O261" s="4">
        <v>0</v>
      </c>
      <c r="P261" s="4"/>
      <c r="Q261" s="4"/>
      <c r="R261" s="4"/>
      <c r="S261" s="4"/>
      <c r="T261" s="4"/>
      <c r="U261" s="4"/>
      <c r="V261" s="4"/>
      <c r="W261" s="4"/>
    </row>
    <row r="262" spans="1:23" x14ac:dyDescent="0.2">
      <c r="A262" s="4">
        <v>50</v>
      </c>
      <c r="B262" s="4">
        <v>0</v>
      </c>
      <c r="C262" s="4">
        <v>0</v>
      </c>
      <c r="D262" s="4">
        <v>1</v>
      </c>
      <c r="E262" s="4">
        <v>210</v>
      </c>
      <c r="F262" s="4">
        <f>ROUND(Source!X236,O262)</f>
        <v>2571106</v>
      </c>
      <c r="G262" s="4" t="s">
        <v>101</v>
      </c>
      <c r="H262" s="4" t="s">
        <v>102</v>
      </c>
      <c r="I262" s="4"/>
      <c r="J262" s="4"/>
      <c r="K262" s="4">
        <v>210</v>
      </c>
      <c r="L262" s="4">
        <v>25</v>
      </c>
      <c r="M262" s="4">
        <v>3</v>
      </c>
      <c r="N262" s="4" t="s">
        <v>2</v>
      </c>
      <c r="O262" s="4">
        <v>0</v>
      </c>
      <c r="P262" s="4"/>
      <c r="Q262" s="4"/>
      <c r="R262" s="4"/>
      <c r="S262" s="4"/>
      <c r="T262" s="4"/>
      <c r="U262" s="4"/>
      <c r="V262" s="4"/>
      <c r="W262" s="4"/>
    </row>
    <row r="263" spans="1:23" x14ac:dyDescent="0.2">
      <c r="A263" s="4">
        <v>50</v>
      </c>
      <c r="B263" s="4">
        <v>0</v>
      </c>
      <c r="C263" s="4">
        <v>0</v>
      </c>
      <c r="D263" s="4">
        <v>1</v>
      </c>
      <c r="E263" s="4">
        <v>211</v>
      </c>
      <c r="F263" s="4">
        <f>ROUND(Source!Y236,O263)</f>
        <v>1421645</v>
      </c>
      <c r="G263" s="4" t="s">
        <v>103</v>
      </c>
      <c r="H263" s="4" t="s">
        <v>104</v>
      </c>
      <c r="I263" s="4"/>
      <c r="J263" s="4"/>
      <c r="K263" s="4">
        <v>211</v>
      </c>
      <c r="L263" s="4">
        <v>26</v>
      </c>
      <c r="M263" s="4">
        <v>3</v>
      </c>
      <c r="N263" s="4" t="s">
        <v>2</v>
      </c>
      <c r="O263" s="4">
        <v>0</v>
      </c>
      <c r="P263" s="4"/>
      <c r="Q263" s="4"/>
      <c r="R263" s="4"/>
      <c r="S263" s="4"/>
      <c r="T263" s="4"/>
      <c r="U263" s="4"/>
      <c r="V263" s="4"/>
      <c r="W263" s="4"/>
    </row>
    <row r="264" spans="1:23" x14ac:dyDescent="0.2">
      <c r="A264" s="4">
        <v>50</v>
      </c>
      <c r="B264" s="4">
        <v>0</v>
      </c>
      <c r="C264" s="4">
        <v>0</v>
      </c>
      <c r="D264" s="4">
        <v>1</v>
      </c>
      <c r="E264" s="4">
        <v>224</v>
      </c>
      <c r="F264" s="4">
        <f>ROUND(Source!AR236,O264)</f>
        <v>19299137</v>
      </c>
      <c r="G264" s="4" t="s">
        <v>105</v>
      </c>
      <c r="H264" s="4" t="s">
        <v>106</v>
      </c>
      <c r="I264" s="4"/>
      <c r="J264" s="4"/>
      <c r="K264" s="4">
        <v>224</v>
      </c>
      <c r="L264" s="4">
        <v>27</v>
      </c>
      <c r="M264" s="4">
        <v>3</v>
      </c>
      <c r="N264" s="4" t="s">
        <v>2</v>
      </c>
      <c r="O264" s="4">
        <v>0</v>
      </c>
      <c r="P264" s="4"/>
      <c r="Q264" s="4"/>
      <c r="R264" s="4"/>
      <c r="S264" s="4"/>
      <c r="T264" s="4"/>
      <c r="U264" s="4"/>
      <c r="V264" s="4"/>
      <c r="W264" s="4"/>
    </row>
    <row r="265" spans="1:23" x14ac:dyDescent="0.2">
      <c r="A265" s="4">
        <v>50</v>
      </c>
      <c r="B265" s="4">
        <v>0</v>
      </c>
      <c r="C265" s="4">
        <v>0</v>
      </c>
      <c r="D265" s="4">
        <v>2</v>
      </c>
      <c r="E265" s="4">
        <v>0</v>
      </c>
      <c r="F265" s="4">
        <v>0</v>
      </c>
      <c r="G265" s="4" t="s">
        <v>107</v>
      </c>
      <c r="H265" s="4" t="s">
        <v>108</v>
      </c>
      <c r="I265" s="4"/>
      <c r="J265" s="4"/>
      <c r="K265" s="4">
        <v>212</v>
      </c>
      <c r="L265" s="4">
        <v>28</v>
      </c>
      <c r="M265" s="4">
        <v>1</v>
      </c>
      <c r="N265" s="4" t="s">
        <v>2</v>
      </c>
      <c r="O265" s="4">
        <v>0</v>
      </c>
      <c r="P265" s="4"/>
      <c r="Q265" s="4"/>
      <c r="R265" s="4"/>
      <c r="S265" s="4"/>
      <c r="T265" s="4"/>
      <c r="U265" s="4"/>
      <c r="V265" s="4"/>
      <c r="W265" s="4"/>
    </row>
    <row r="266" spans="1:23" x14ac:dyDescent="0.2">
      <c r="A266" s="4">
        <v>50</v>
      </c>
      <c r="B266" s="4">
        <v>0</v>
      </c>
      <c r="C266" s="4">
        <v>0</v>
      </c>
      <c r="D266" s="4">
        <v>2</v>
      </c>
      <c r="E266" s="4">
        <v>0</v>
      </c>
      <c r="F266" s="4">
        <v>0</v>
      </c>
      <c r="G266" s="4" t="s">
        <v>109</v>
      </c>
      <c r="H266" s="4" t="s">
        <v>110</v>
      </c>
      <c r="I266" s="4"/>
      <c r="J266" s="4"/>
      <c r="K266" s="4">
        <v>212</v>
      </c>
      <c r="L266" s="4">
        <v>29</v>
      </c>
      <c r="M266" s="4">
        <v>1</v>
      </c>
      <c r="N266" s="4" t="s">
        <v>111</v>
      </c>
      <c r="O266" s="4">
        <v>0</v>
      </c>
      <c r="P266" s="4"/>
      <c r="Q266" s="4"/>
      <c r="R266" s="4"/>
      <c r="S266" s="4"/>
      <c r="T266" s="4"/>
      <c r="U266" s="4"/>
      <c r="V266" s="4"/>
      <c r="W266" s="4"/>
    </row>
    <row r="267" spans="1:23" x14ac:dyDescent="0.2">
      <c r="A267" s="4">
        <v>50</v>
      </c>
      <c r="B267" s="4">
        <v>0</v>
      </c>
      <c r="C267" s="4">
        <v>0</v>
      </c>
      <c r="D267" s="4">
        <v>2</v>
      </c>
      <c r="E267" s="4">
        <v>0</v>
      </c>
      <c r="F267" s="4">
        <v>0</v>
      </c>
      <c r="G267" s="4" t="s">
        <v>112</v>
      </c>
      <c r="H267" s="4" t="s">
        <v>113</v>
      </c>
      <c r="I267" s="4"/>
      <c r="J267" s="4"/>
      <c r="K267" s="4">
        <v>212</v>
      </c>
      <c r="L267" s="4">
        <v>30</v>
      </c>
      <c r="M267" s="4">
        <v>1</v>
      </c>
      <c r="N267" s="4" t="s">
        <v>114</v>
      </c>
      <c r="O267" s="4">
        <v>0</v>
      </c>
      <c r="P267" s="4"/>
      <c r="Q267" s="4"/>
      <c r="R267" s="4"/>
      <c r="S267" s="4"/>
      <c r="T267" s="4"/>
      <c r="U267" s="4"/>
      <c r="V267" s="4"/>
      <c r="W267" s="4"/>
    </row>
    <row r="268" spans="1:23" x14ac:dyDescent="0.2">
      <c r="A268" s="4">
        <v>50</v>
      </c>
      <c r="B268" s="4">
        <v>0</v>
      </c>
      <c r="C268" s="4">
        <v>0</v>
      </c>
      <c r="D268" s="4">
        <v>2</v>
      </c>
      <c r="E268" s="4">
        <v>0</v>
      </c>
      <c r="F268" s="4">
        <v>0</v>
      </c>
      <c r="G268" s="4" t="s">
        <v>115</v>
      </c>
      <c r="H268" s="4" t="s">
        <v>116</v>
      </c>
      <c r="I268" s="4"/>
      <c r="J268" s="4"/>
      <c r="K268" s="4">
        <v>212</v>
      </c>
      <c r="L268" s="4">
        <v>31</v>
      </c>
      <c r="M268" s="4">
        <v>1</v>
      </c>
      <c r="N268" s="4" t="s">
        <v>111</v>
      </c>
      <c r="O268" s="4">
        <v>0</v>
      </c>
      <c r="P268" s="4"/>
      <c r="Q268" s="4"/>
      <c r="R268" s="4"/>
      <c r="S268" s="4"/>
      <c r="T268" s="4"/>
      <c r="U268" s="4"/>
      <c r="V268" s="4"/>
      <c r="W268" s="4"/>
    </row>
    <row r="269" spans="1:23" x14ac:dyDescent="0.2">
      <c r="A269" s="4">
        <v>50</v>
      </c>
      <c r="B269" s="4">
        <v>0</v>
      </c>
      <c r="C269" s="4">
        <v>0</v>
      </c>
      <c r="D269" s="4">
        <v>2</v>
      </c>
      <c r="E269" s="4">
        <v>0</v>
      </c>
      <c r="F269" s="4">
        <v>0</v>
      </c>
      <c r="G269" s="4" t="s">
        <v>117</v>
      </c>
      <c r="H269" s="4" t="s">
        <v>118</v>
      </c>
      <c r="I269" s="4"/>
      <c r="J269" s="4"/>
      <c r="K269" s="4">
        <v>212</v>
      </c>
      <c r="L269" s="4">
        <v>32</v>
      </c>
      <c r="M269" s="4">
        <v>1</v>
      </c>
      <c r="N269" s="4" t="s">
        <v>119</v>
      </c>
      <c r="O269" s="4">
        <v>0</v>
      </c>
      <c r="P269" s="4"/>
      <c r="Q269" s="4"/>
      <c r="R269" s="4"/>
      <c r="S269" s="4"/>
      <c r="T269" s="4"/>
      <c r="U269" s="4"/>
      <c r="V269" s="4"/>
      <c r="W269" s="4"/>
    </row>
    <row r="270" spans="1:23" x14ac:dyDescent="0.2">
      <c r="A270" s="4">
        <v>50</v>
      </c>
      <c r="B270" s="4">
        <v>0</v>
      </c>
      <c r="C270" s="4">
        <v>0</v>
      </c>
      <c r="D270" s="4">
        <v>2</v>
      </c>
      <c r="E270" s="4">
        <v>0</v>
      </c>
      <c r="F270" s="4">
        <v>0</v>
      </c>
      <c r="G270" s="4" t="s">
        <v>120</v>
      </c>
      <c r="H270" s="4" t="s">
        <v>121</v>
      </c>
      <c r="I270" s="4"/>
      <c r="J270" s="4"/>
      <c r="K270" s="4">
        <v>212</v>
      </c>
      <c r="L270" s="4">
        <v>33</v>
      </c>
      <c r="M270" s="4">
        <v>1</v>
      </c>
      <c r="N270" s="4" t="s">
        <v>119</v>
      </c>
      <c r="O270" s="4">
        <v>0</v>
      </c>
      <c r="P270" s="4"/>
      <c r="Q270" s="4"/>
      <c r="R270" s="4"/>
      <c r="S270" s="4"/>
      <c r="T270" s="4"/>
      <c r="U270" s="4"/>
      <c r="V270" s="4"/>
      <c r="W270" s="4"/>
    </row>
    <row r="271" spans="1:23" x14ac:dyDescent="0.2">
      <c r="A271" s="4">
        <v>50</v>
      </c>
      <c r="B271" s="4">
        <v>0</v>
      </c>
      <c r="C271" s="4">
        <v>0</v>
      </c>
      <c r="D271" s="4">
        <v>2</v>
      </c>
      <c r="E271" s="4">
        <v>0</v>
      </c>
      <c r="F271" s="4">
        <v>0</v>
      </c>
      <c r="G271" s="4" t="s">
        <v>122</v>
      </c>
      <c r="H271" s="4" t="s">
        <v>123</v>
      </c>
      <c r="I271" s="4"/>
      <c r="J271" s="4"/>
      <c r="K271" s="4">
        <v>212</v>
      </c>
      <c r="L271" s="4">
        <v>34</v>
      </c>
      <c r="M271" s="4">
        <v>1</v>
      </c>
      <c r="N271" s="4" t="s">
        <v>124</v>
      </c>
      <c r="O271" s="4">
        <v>0</v>
      </c>
      <c r="P271" s="4"/>
      <c r="Q271" s="4"/>
      <c r="R271" s="4"/>
      <c r="S271" s="4"/>
      <c r="T271" s="4"/>
      <c r="U271" s="4"/>
      <c r="V271" s="4"/>
      <c r="W271" s="4"/>
    </row>
    <row r="272" spans="1:23" x14ac:dyDescent="0.2">
      <c r="A272" s="4">
        <v>50</v>
      </c>
      <c r="B272" s="4">
        <v>0</v>
      </c>
      <c r="C272" s="4">
        <v>0</v>
      </c>
      <c r="D272" s="4">
        <v>2</v>
      </c>
      <c r="E272" s="4">
        <v>0</v>
      </c>
      <c r="F272" s="4">
        <f>ROUND((ROUND(F265,0)+ROUND(F266,0)+ROUND(F267,0)+ROUND(F268,0)+ROUND(F269,0)+ROUND(F270,0)+ROUND(F271,0)),O272)</f>
        <v>0</v>
      </c>
      <c r="G272" s="4" t="s">
        <v>125</v>
      </c>
      <c r="H272" s="4" t="s">
        <v>126</v>
      </c>
      <c r="I272" s="4"/>
      <c r="J272" s="4"/>
      <c r="K272" s="4">
        <v>212</v>
      </c>
      <c r="L272" s="4">
        <v>35</v>
      </c>
      <c r="M272" s="4">
        <v>1</v>
      </c>
      <c r="N272" s="4" t="s">
        <v>127</v>
      </c>
      <c r="O272" s="4">
        <v>0</v>
      </c>
      <c r="P272" s="4"/>
      <c r="Q272" s="4"/>
      <c r="R272" s="4"/>
      <c r="S272" s="4"/>
      <c r="T272" s="4"/>
      <c r="U272" s="4"/>
      <c r="V272" s="4"/>
      <c r="W272" s="4"/>
    </row>
    <row r="273" spans="1:23" x14ac:dyDescent="0.2">
      <c r="A273" s="4">
        <v>50</v>
      </c>
      <c r="B273" s="4">
        <v>0</v>
      </c>
      <c r="C273" s="4">
        <v>0</v>
      </c>
      <c r="D273" s="4">
        <v>2</v>
      </c>
      <c r="E273" s="4">
        <v>0</v>
      </c>
      <c r="F273" s="4">
        <f>ROUND(F274+F277+F278+F275,O273)</f>
        <v>0</v>
      </c>
      <c r="G273" s="4" t="s">
        <v>128</v>
      </c>
      <c r="H273" s="4" t="s">
        <v>129</v>
      </c>
      <c r="I273" s="4"/>
      <c r="J273" s="4"/>
      <c r="K273" s="4">
        <v>212</v>
      </c>
      <c r="L273" s="4">
        <v>36</v>
      </c>
      <c r="M273" s="4">
        <v>1</v>
      </c>
      <c r="N273" s="4" t="s">
        <v>2</v>
      </c>
      <c r="O273" s="4">
        <v>0</v>
      </c>
      <c r="P273" s="4"/>
      <c r="Q273" s="4"/>
      <c r="R273" s="4"/>
      <c r="S273" s="4"/>
      <c r="T273" s="4"/>
      <c r="U273" s="4"/>
      <c r="V273" s="4"/>
      <c r="W273" s="4"/>
    </row>
    <row r="274" spans="1:23" x14ac:dyDescent="0.2">
      <c r="A274" s="4">
        <v>50</v>
      </c>
      <c r="B274" s="4">
        <v>0</v>
      </c>
      <c r="C274" s="4">
        <v>0</v>
      </c>
      <c r="D274" s="4">
        <v>2</v>
      </c>
      <c r="E274" s="4">
        <v>0</v>
      </c>
      <c r="F274" s="4">
        <v>0</v>
      </c>
      <c r="G274" s="4" t="s">
        <v>130</v>
      </c>
      <c r="H274" s="4" t="s">
        <v>131</v>
      </c>
      <c r="I274" s="4"/>
      <c r="J274" s="4"/>
      <c r="K274" s="4">
        <v>212</v>
      </c>
      <c r="L274" s="4">
        <v>37</v>
      </c>
      <c r="M274" s="4">
        <v>3</v>
      </c>
      <c r="N274" s="4" t="s">
        <v>2</v>
      </c>
      <c r="O274" s="4">
        <v>0</v>
      </c>
      <c r="P274" s="4"/>
      <c r="Q274" s="4"/>
      <c r="R274" s="4"/>
      <c r="S274" s="4"/>
      <c r="T274" s="4"/>
      <c r="U274" s="4"/>
      <c r="V274" s="4"/>
      <c r="W274" s="4"/>
    </row>
    <row r="275" spans="1:23" x14ac:dyDescent="0.2">
      <c r="A275" s="4">
        <v>50</v>
      </c>
      <c r="B275" s="4">
        <v>0</v>
      </c>
      <c r="C275" s="4">
        <v>0</v>
      </c>
      <c r="D275" s="4">
        <v>2</v>
      </c>
      <c r="E275" s="4">
        <v>0</v>
      </c>
      <c r="F275" s="4">
        <v>0</v>
      </c>
      <c r="G275" s="4" t="s">
        <v>132</v>
      </c>
      <c r="H275" s="4" t="s">
        <v>133</v>
      </c>
      <c r="I275" s="4"/>
      <c r="J275" s="4"/>
      <c r="K275" s="4">
        <v>212</v>
      </c>
      <c r="L275" s="4">
        <v>38</v>
      </c>
      <c r="M275" s="4">
        <v>1</v>
      </c>
      <c r="N275" s="4" t="s">
        <v>2</v>
      </c>
      <c r="O275" s="4">
        <v>0</v>
      </c>
      <c r="P275" s="4"/>
      <c r="Q275" s="4"/>
      <c r="R275" s="4"/>
      <c r="S275" s="4"/>
      <c r="T275" s="4"/>
      <c r="U275" s="4"/>
      <c r="V275" s="4"/>
      <c r="W275" s="4"/>
    </row>
    <row r="276" spans="1:23" x14ac:dyDescent="0.2">
      <c r="A276" s="4">
        <v>50</v>
      </c>
      <c r="B276" s="4">
        <v>0</v>
      </c>
      <c r="C276" s="4">
        <v>0</v>
      </c>
      <c r="D276" s="4">
        <v>2</v>
      </c>
      <c r="E276" s="4">
        <v>0</v>
      </c>
      <c r="F276" s="4">
        <v>0</v>
      </c>
      <c r="G276" s="4" t="s">
        <v>134</v>
      </c>
      <c r="H276" s="4" t="s">
        <v>92</v>
      </c>
      <c r="I276" s="4"/>
      <c r="J276" s="4"/>
      <c r="K276" s="4">
        <v>212</v>
      </c>
      <c r="L276" s="4">
        <v>39</v>
      </c>
      <c r="M276" s="4">
        <v>1</v>
      </c>
      <c r="N276" s="4" t="s">
        <v>2</v>
      </c>
      <c r="O276" s="4">
        <v>0</v>
      </c>
      <c r="P276" s="4"/>
      <c r="Q276" s="4"/>
      <c r="R276" s="4"/>
      <c r="S276" s="4"/>
      <c r="T276" s="4"/>
      <c r="U276" s="4"/>
      <c r="V276" s="4"/>
      <c r="W276" s="4"/>
    </row>
    <row r="277" spans="1:23" x14ac:dyDescent="0.2">
      <c r="A277" s="4">
        <v>50</v>
      </c>
      <c r="B277" s="4">
        <v>0</v>
      </c>
      <c r="C277" s="4">
        <v>0</v>
      </c>
      <c r="D277" s="4">
        <v>2</v>
      </c>
      <c r="E277" s="4">
        <v>0</v>
      </c>
      <c r="F277" s="4">
        <v>0</v>
      </c>
      <c r="G277" s="4" t="s">
        <v>135</v>
      </c>
      <c r="H277" s="4" t="s">
        <v>136</v>
      </c>
      <c r="I277" s="4"/>
      <c r="J277" s="4"/>
      <c r="K277" s="4">
        <v>212</v>
      </c>
      <c r="L277" s="4">
        <v>40</v>
      </c>
      <c r="M277" s="4">
        <v>3</v>
      </c>
      <c r="N277" s="4" t="s">
        <v>2</v>
      </c>
      <c r="O277" s="4">
        <v>0</v>
      </c>
      <c r="P277" s="4"/>
      <c r="Q277" s="4"/>
      <c r="R277" s="4"/>
      <c r="S277" s="4"/>
      <c r="T277" s="4"/>
      <c r="U277" s="4"/>
      <c r="V277" s="4"/>
      <c r="W277" s="4"/>
    </row>
    <row r="278" spans="1:23" x14ac:dyDescent="0.2">
      <c r="A278" s="4">
        <v>50</v>
      </c>
      <c r="B278" s="4">
        <v>0</v>
      </c>
      <c r="C278" s="4">
        <v>0</v>
      </c>
      <c r="D278" s="4">
        <v>2</v>
      </c>
      <c r="E278" s="4">
        <v>0</v>
      </c>
      <c r="F278" s="4">
        <v>0</v>
      </c>
      <c r="G278" s="4" t="s">
        <v>137</v>
      </c>
      <c r="H278" s="4" t="s">
        <v>138</v>
      </c>
      <c r="I278" s="4"/>
      <c r="J278" s="4"/>
      <c r="K278" s="4">
        <v>212</v>
      </c>
      <c r="L278" s="4">
        <v>41</v>
      </c>
      <c r="M278" s="4">
        <v>3</v>
      </c>
      <c r="N278" s="4" t="s">
        <v>2</v>
      </c>
      <c r="O278" s="4">
        <v>0</v>
      </c>
      <c r="P278" s="4"/>
      <c r="Q278" s="4"/>
      <c r="R278" s="4"/>
      <c r="S278" s="4"/>
      <c r="T278" s="4"/>
      <c r="U278" s="4"/>
      <c r="V278" s="4"/>
      <c r="W278" s="4"/>
    </row>
    <row r="279" spans="1:23" x14ac:dyDescent="0.2">
      <c r="A279" s="4">
        <v>50</v>
      </c>
      <c r="B279" s="4">
        <v>0</v>
      </c>
      <c r="C279" s="4">
        <v>0</v>
      </c>
      <c r="D279" s="4">
        <v>2</v>
      </c>
      <c r="E279" s="4">
        <v>0</v>
      </c>
      <c r="F279" s="4">
        <v>0</v>
      </c>
      <c r="G279" s="4" t="s">
        <v>139</v>
      </c>
      <c r="H279" s="4" t="s">
        <v>140</v>
      </c>
      <c r="I279" s="4"/>
      <c r="J279" s="4"/>
      <c r="K279" s="4">
        <v>212</v>
      </c>
      <c r="L279" s="4">
        <v>42</v>
      </c>
      <c r="M279" s="4">
        <v>3</v>
      </c>
      <c r="N279" s="4" t="s">
        <v>2</v>
      </c>
      <c r="O279" s="4">
        <v>0</v>
      </c>
      <c r="P279" s="4"/>
      <c r="Q279" s="4"/>
      <c r="R279" s="4"/>
      <c r="S279" s="4"/>
      <c r="T279" s="4"/>
      <c r="U279" s="4"/>
      <c r="V279" s="4"/>
      <c r="W279" s="4"/>
    </row>
    <row r="280" spans="1:23" x14ac:dyDescent="0.2">
      <c r="A280" s="4">
        <v>50</v>
      </c>
      <c r="B280" s="4">
        <v>0</v>
      </c>
      <c r="C280" s="4">
        <v>0</v>
      </c>
      <c r="D280" s="4">
        <v>2</v>
      </c>
      <c r="E280" s="4">
        <v>0</v>
      </c>
      <c r="F280" s="4">
        <v>0</v>
      </c>
      <c r="G280" s="4" t="s">
        <v>141</v>
      </c>
      <c r="H280" s="4" t="s">
        <v>94</v>
      </c>
      <c r="I280" s="4"/>
      <c r="J280" s="4"/>
      <c r="K280" s="4">
        <v>212</v>
      </c>
      <c r="L280" s="4">
        <v>43</v>
      </c>
      <c r="M280" s="4">
        <v>3</v>
      </c>
      <c r="N280" s="4" t="s">
        <v>2</v>
      </c>
      <c r="O280" s="4">
        <v>0</v>
      </c>
      <c r="P280" s="4"/>
      <c r="Q280" s="4"/>
      <c r="R280" s="4"/>
      <c r="S280" s="4"/>
      <c r="T280" s="4"/>
      <c r="U280" s="4"/>
      <c r="V280" s="4"/>
      <c r="W280" s="4"/>
    </row>
    <row r="281" spans="1:23" x14ac:dyDescent="0.2">
      <c r="A281" s="4">
        <v>50</v>
      </c>
      <c r="B281" s="4">
        <v>0</v>
      </c>
      <c r="C281" s="4">
        <v>0</v>
      </c>
      <c r="D281" s="4">
        <v>2</v>
      </c>
      <c r="E281" s="4">
        <v>0</v>
      </c>
      <c r="F281" s="4">
        <v>0</v>
      </c>
      <c r="G281" s="4" t="s">
        <v>142</v>
      </c>
      <c r="H281" s="4" t="s">
        <v>96</v>
      </c>
      <c r="I281" s="4"/>
      <c r="J281" s="4"/>
      <c r="K281" s="4">
        <v>212</v>
      </c>
      <c r="L281" s="4">
        <v>44</v>
      </c>
      <c r="M281" s="4">
        <v>3</v>
      </c>
      <c r="N281" s="4" t="s">
        <v>2</v>
      </c>
      <c r="O281" s="4">
        <v>0</v>
      </c>
      <c r="P281" s="4"/>
      <c r="Q281" s="4"/>
      <c r="R281" s="4"/>
      <c r="S281" s="4"/>
      <c r="T281" s="4"/>
      <c r="U281" s="4"/>
      <c r="V281" s="4"/>
      <c r="W281" s="4"/>
    </row>
    <row r="282" spans="1:23" x14ac:dyDescent="0.2">
      <c r="A282" s="4">
        <v>50</v>
      </c>
      <c r="B282" s="4">
        <v>0</v>
      </c>
      <c r="C282" s="4">
        <v>0</v>
      </c>
      <c r="D282" s="4">
        <v>2</v>
      </c>
      <c r="E282" s="4">
        <v>0</v>
      </c>
      <c r="F282" s="4">
        <v>0</v>
      </c>
      <c r="G282" s="4" t="s">
        <v>143</v>
      </c>
      <c r="H282" s="4" t="s">
        <v>144</v>
      </c>
      <c r="I282" s="4"/>
      <c r="J282" s="4"/>
      <c r="K282" s="4">
        <v>212</v>
      </c>
      <c r="L282" s="4">
        <v>45</v>
      </c>
      <c r="M282" s="4">
        <v>1</v>
      </c>
      <c r="N282" s="4" t="s">
        <v>2</v>
      </c>
      <c r="O282" s="4">
        <v>0</v>
      </c>
      <c r="P282" s="4"/>
      <c r="Q282" s="4"/>
      <c r="R282" s="4"/>
      <c r="S282" s="4"/>
      <c r="T282" s="4"/>
      <c r="U282" s="4"/>
      <c r="V282" s="4"/>
      <c r="W282" s="4"/>
    </row>
    <row r="283" spans="1:23" x14ac:dyDescent="0.2">
      <c r="A283" s="4">
        <v>50</v>
      </c>
      <c r="B283" s="4">
        <v>0</v>
      </c>
      <c r="C283" s="4">
        <v>0</v>
      </c>
      <c r="D283" s="4">
        <v>2</v>
      </c>
      <c r="E283" s="4">
        <v>0</v>
      </c>
      <c r="F283" s="4">
        <v>0</v>
      </c>
      <c r="G283" s="4" t="s">
        <v>145</v>
      </c>
      <c r="H283" s="4" t="s">
        <v>146</v>
      </c>
      <c r="I283" s="4"/>
      <c r="J283" s="4"/>
      <c r="K283" s="4">
        <v>212</v>
      </c>
      <c r="L283" s="4">
        <v>46</v>
      </c>
      <c r="M283" s="4">
        <v>1</v>
      </c>
      <c r="N283" s="4" t="s">
        <v>2</v>
      </c>
      <c r="O283" s="4">
        <v>0</v>
      </c>
      <c r="P283" s="4"/>
      <c r="Q283" s="4"/>
      <c r="R283" s="4"/>
      <c r="S283" s="4"/>
      <c r="T283" s="4"/>
      <c r="U283" s="4"/>
      <c r="V283" s="4"/>
      <c r="W283" s="4"/>
    </row>
    <row r="284" spans="1:23" x14ac:dyDescent="0.2">
      <c r="A284" s="4">
        <v>50</v>
      </c>
      <c r="B284" s="4">
        <v>0</v>
      </c>
      <c r="C284" s="4">
        <v>0</v>
      </c>
      <c r="D284" s="4">
        <v>2</v>
      </c>
      <c r="E284" s="4">
        <v>0</v>
      </c>
      <c r="F284" s="4">
        <f>ROUND(F273+F282+F283,O284)</f>
        <v>0</v>
      </c>
      <c r="G284" s="4" t="s">
        <v>147</v>
      </c>
      <c r="H284" s="4" t="s">
        <v>148</v>
      </c>
      <c r="I284" s="4"/>
      <c r="J284" s="4"/>
      <c r="K284" s="4">
        <v>212</v>
      </c>
      <c r="L284" s="4">
        <v>47</v>
      </c>
      <c r="M284" s="4">
        <v>1</v>
      </c>
      <c r="N284" s="4" t="s">
        <v>149</v>
      </c>
      <c r="O284" s="4">
        <v>0</v>
      </c>
      <c r="P284" s="4"/>
      <c r="Q284" s="4"/>
      <c r="R284" s="4"/>
      <c r="S284" s="4"/>
      <c r="T284" s="4"/>
      <c r="U284" s="4"/>
      <c r="V284" s="4"/>
      <c r="W284" s="4"/>
    </row>
    <row r="285" spans="1:23" x14ac:dyDescent="0.2">
      <c r="A285" s="4">
        <v>50</v>
      </c>
      <c r="B285" s="4">
        <v>1</v>
      </c>
      <c r="C285" s="4">
        <v>0</v>
      </c>
      <c r="D285" s="4">
        <v>2</v>
      </c>
      <c r="E285" s="4">
        <v>0</v>
      </c>
      <c r="F285" s="4">
        <f>ROUND(F286+F289+F290+F287,O285)</f>
        <v>15306386</v>
      </c>
      <c r="G285" s="4" t="s">
        <v>150</v>
      </c>
      <c r="H285" s="4" t="s">
        <v>151</v>
      </c>
      <c r="I285" s="4"/>
      <c r="J285" s="4"/>
      <c r="K285" s="4">
        <v>212</v>
      </c>
      <c r="L285" s="4">
        <v>48</v>
      </c>
      <c r="M285" s="4">
        <v>1</v>
      </c>
      <c r="N285" s="4" t="s">
        <v>2</v>
      </c>
      <c r="O285" s="4">
        <v>0</v>
      </c>
      <c r="P285" s="4"/>
      <c r="Q285" s="4"/>
      <c r="R285" s="4"/>
      <c r="S285" s="4"/>
      <c r="T285" s="4"/>
      <c r="U285" s="4"/>
      <c r="V285" s="4"/>
      <c r="W285" s="4"/>
    </row>
    <row r="286" spans="1:23" x14ac:dyDescent="0.2">
      <c r="A286" s="4">
        <v>50</v>
      </c>
      <c r="B286" s="4">
        <v>0</v>
      </c>
      <c r="C286" s="4">
        <v>0</v>
      </c>
      <c r="D286" s="4">
        <v>2</v>
      </c>
      <c r="E286" s="4">
        <v>0</v>
      </c>
      <c r="F286" s="4">
        <v>43374</v>
      </c>
      <c r="G286" s="4" t="s">
        <v>152</v>
      </c>
      <c r="H286" s="4" t="s">
        <v>131</v>
      </c>
      <c r="I286" s="4"/>
      <c r="J286" s="4"/>
      <c r="K286" s="4">
        <v>212</v>
      </c>
      <c r="L286" s="4">
        <v>49</v>
      </c>
      <c r="M286" s="4">
        <v>3</v>
      </c>
      <c r="N286" s="4" t="s">
        <v>2</v>
      </c>
      <c r="O286" s="4">
        <v>0</v>
      </c>
      <c r="P286" s="4"/>
      <c r="Q286" s="4"/>
      <c r="R286" s="4"/>
      <c r="S286" s="4"/>
      <c r="T286" s="4"/>
      <c r="U286" s="4"/>
      <c r="V286" s="4"/>
      <c r="W286" s="4"/>
    </row>
    <row r="287" spans="1:23" x14ac:dyDescent="0.2">
      <c r="A287" s="4">
        <v>50</v>
      </c>
      <c r="B287" s="4">
        <v>1</v>
      </c>
      <c r="C287" s="4">
        <v>0</v>
      </c>
      <c r="D287" s="4">
        <v>2</v>
      </c>
      <c r="E287" s="4">
        <v>0</v>
      </c>
      <c r="F287" s="4">
        <v>12554385</v>
      </c>
      <c r="G287" s="4" t="s">
        <v>153</v>
      </c>
      <c r="H287" s="4" t="s">
        <v>133</v>
      </c>
      <c r="I287" s="4"/>
      <c r="J287" s="4"/>
      <c r="K287" s="4">
        <v>212</v>
      </c>
      <c r="L287" s="4">
        <v>50</v>
      </c>
      <c r="M287" s="4">
        <v>1</v>
      </c>
      <c r="N287" s="4" t="s">
        <v>2</v>
      </c>
      <c r="O287" s="4">
        <v>0</v>
      </c>
      <c r="P287" s="4"/>
      <c r="Q287" s="4"/>
      <c r="R287" s="4"/>
      <c r="S287" s="4"/>
      <c r="T287" s="4"/>
      <c r="U287" s="4"/>
      <c r="V287" s="4"/>
      <c r="W287" s="4"/>
    </row>
    <row r="288" spans="1:23" x14ac:dyDescent="0.2">
      <c r="A288" s="4">
        <v>50</v>
      </c>
      <c r="B288" s="4">
        <v>0</v>
      </c>
      <c r="C288" s="4">
        <v>0</v>
      </c>
      <c r="D288" s="4">
        <v>2</v>
      </c>
      <c r="E288" s="4">
        <v>0</v>
      </c>
      <c r="F288" s="4">
        <v>0</v>
      </c>
      <c r="G288" s="4" t="s">
        <v>154</v>
      </c>
      <c r="H288" s="4" t="s">
        <v>92</v>
      </c>
      <c r="I288" s="4"/>
      <c r="J288" s="4"/>
      <c r="K288" s="4">
        <v>212</v>
      </c>
      <c r="L288" s="4">
        <v>51</v>
      </c>
      <c r="M288" s="4">
        <v>1</v>
      </c>
      <c r="N288" s="4" t="s">
        <v>2</v>
      </c>
      <c r="O288" s="4">
        <v>0</v>
      </c>
      <c r="P288" s="4"/>
      <c r="Q288" s="4"/>
      <c r="R288" s="4"/>
      <c r="S288" s="4"/>
      <c r="T288" s="4"/>
      <c r="U288" s="4"/>
      <c r="V288" s="4"/>
      <c r="W288" s="4"/>
    </row>
    <row r="289" spans="1:23" x14ac:dyDescent="0.2">
      <c r="A289" s="4">
        <v>50</v>
      </c>
      <c r="B289" s="4">
        <v>0</v>
      </c>
      <c r="C289" s="4">
        <v>0</v>
      </c>
      <c r="D289" s="4">
        <v>2</v>
      </c>
      <c r="E289" s="4">
        <v>0</v>
      </c>
      <c r="F289" s="4">
        <v>2322793</v>
      </c>
      <c r="G289" s="4" t="s">
        <v>155</v>
      </c>
      <c r="H289" s="4" t="s">
        <v>136</v>
      </c>
      <c r="I289" s="4"/>
      <c r="J289" s="4"/>
      <c r="K289" s="4">
        <v>212</v>
      </c>
      <c r="L289" s="4">
        <v>52</v>
      </c>
      <c r="M289" s="4">
        <v>3</v>
      </c>
      <c r="N289" s="4" t="s">
        <v>2</v>
      </c>
      <c r="O289" s="4">
        <v>0</v>
      </c>
      <c r="P289" s="4"/>
      <c r="Q289" s="4"/>
      <c r="R289" s="4"/>
      <c r="S289" s="4"/>
      <c r="T289" s="4"/>
      <c r="U289" s="4"/>
      <c r="V289" s="4"/>
      <c r="W289" s="4"/>
    </row>
    <row r="290" spans="1:23" x14ac:dyDescent="0.2">
      <c r="A290" s="4">
        <v>50</v>
      </c>
      <c r="B290" s="4">
        <v>0</v>
      </c>
      <c r="C290" s="4">
        <v>0</v>
      </c>
      <c r="D290" s="4">
        <v>2</v>
      </c>
      <c r="E290" s="4">
        <v>0</v>
      </c>
      <c r="F290" s="4">
        <v>385834</v>
      </c>
      <c r="G290" s="4" t="s">
        <v>156</v>
      </c>
      <c r="H290" s="4" t="s">
        <v>138</v>
      </c>
      <c r="I290" s="4"/>
      <c r="J290" s="4"/>
      <c r="K290" s="4">
        <v>212</v>
      </c>
      <c r="L290" s="4">
        <v>53</v>
      </c>
      <c r="M290" s="4">
        <v>3</v>
      </c>
      <c r="N290" s="4" t="s">
        <v>2</v>
      </c>
      <c r="O290" s="4">
        <v>0</v>
      </c>
      <c r="P290" s="4"/>
      <c r="Q290" s="4"/>
      <c r="R290" s="4"/>
      <c r="S290" s="4"/>
      <c r="T290" s="4"/>
      <c r="U290" s="4"/>
      <c r="V290" s="4"/>
      <c r="W290" s="4"/>
    </row>
    <row r="291" spans="1:23" x14ac:dyDescent="0.2">
      <c r="A291" s="4">
        <v>50</v>
      </c>
      <c r="B291" s="4">
        <v>0</v>
      </c>
      <c r="C291" s="4">
        <v>0</v>
      </c>
      <c r="D291" s="4">
        <v>2</v>
      </c>
      <c r="E291" s="4">
        <v>0</v>
      </c>
      <c r="F291" s="4">
        <v>54038</v>
      </c>
      <c r="G291" s="4" t="s">
        <v>157</v>
      </c>
      <c r="H291" s="4" t="s">
        <v>140</v>
      </c>
      <c r="I291" s="4"/>
      <c r="J291" s="4"/>
      <c r="K291" s="4">
        <v>212</v>
      </c>
      <c r="L291" s="4">
        <v>54</v>
      </c>
      <c r="M291" s="4">
        <v>3</v>
      </c>
      <c r="N291" s="4" t="s">
        <v>2</v>
      </c>
      <c r="O291" s="4">
        <v>0</v>
      </c>
      <c r="P291" s="4"/>
      <c r="Q291" s="4"/>
      <c r="R291" s="4"/>
      <c r="S291" s="4"/>
      <c r="T291" s="4"/>
      <c r="U291" s="4"/>
      <c r="V291" s="4"/>
      <c r="W291" s="4"/>
    </row>
    <row r="292" spans="1:23" x14ac:dyDescent="0.2">
      <c r="A292" s="4">
        <v>50</v>
      </c>
      <c r="B292" s="4">
        <v>0</v>
      </c>
      <c r="C292" s="4">
        <v>0</v>
      </c>
      <c r="D292" s="4">
        <v>2</v>
      </c>
      <c r="E292" s="4">
        <v>0</v>
      </c>
      <c r="F292" s="4">
        <v>257785</v>
      </c>
      <c r="G292" s="4" t="s">
        <v>158</v>
      </c>
      <c r="H292" s="4" t="s">
        <v>94</v>
      </c>
      <c r="I292" s="4"/>
      <c r="J292" s="4"/>
      <c r="K292" s="4">
        <v>212</v>
      </c>
      <c r="L292" s="4">
        <v>55</v>
      </c>
      <c r="M292" s="4">
        <v>3</v>
      </c>
      <c r="N292" s="4" t="s">
        <v>2</v>
      </c>
      <c r="O292" s="4">
        <v>0</v>
      </c>
      <c r="P292" s="4"/>
      <c r="Q292" s="4"/>
      <c r="R292" s="4"/>
      <c r="S292" s="4"/>
      <c r="T292" s="4"/>
      <c r="U292" s="4"/>
      <c r="V292" s="4"/>
      <c r="W292" s="4"/>
    </row>
    <row r="293" spans="1:23" x14ac:dyDescent="0.2">
      <c r="A293" s="4">
        <v>50</v>
      </c>
      <c r="B293" s="4">
        <v>0</v>
      </c>
      <c r="C293" s="4">
        <v>0</v>
      </c>
      <c r="D293" s="4">
        <v>2</v>
      </c>
      <c r="E293" s="4">
        <v>0</v>
      </c>
      <c r="F293" s="4">
        <v>4214</v>
      </c>
      <c r="G293" s="4" t="s">
        <v>159</v>
      </c>
      <c r="H293" s="4" t="s">
        <v>96</v>
      </c>
      <c r="I293" s="4"/>
      <c r="J293" s="4"/>
      <c r="K293" s="4">
        <v>212</v>
      </c>
      <c r="L293" s="4">
        <v>56</v>
      </c>
      <c r="M293" s="4">
        <v>3</v>
      </c>
      <c r="N293" s="4" t="s">
        <v>2</v>
      </c>
      <c r="O293" s="4">
        <v>0</v>
      </c>
      <c r="P293" s="4"/>
      <c r="Q293" s="4"/>
      <c r="R293" s="4"/>
      <c r="S293" s="4"/>
      <c r="T293" s="4"/>
      <c r="U293" s="4"/>
      <c r="V293" s="4"/>
      <c r="W293" s="4"/>
    </row>
    <row r="294" spans="1:23" x14ac:dyDescent="0.2">
      <c r="A294" s="4">
        <v>50</v>
      </c>
      <c r="B294" s="4">
        <v>1</v>
      </c>
      <c r="C294" s="4">
        <v>0</v>
      </c>
      <c r="D294" s="4">
        <v>2</v>
      </c>
      <c r="E294" s="4">
        <v>0</v>
      </c>
      <c r="F294" s="4">
        <v>2571106</v>
      </c>
      <c r="G294" s="4" t="s">
        <v>160</v>
      </c>
      <c r="H294" s="4" t="s">
        <v>144</v>
      </c>
      <c r="I294" s="4"/>
      <c r="J294" s="4"/>
      <c r="K294" s="4">
        <v>212</v>
      </c>
      <c r="L294" s="4">
        <v>57</v>
      </c>
      <c r="M294" s="4">
        <v>1</v>
      </c>
      <c r="N294" s="4" t="s">
        <v>2</v>
      </c>
      <c r="O294" s="4">
        <v>0</v>
      </c>
      <c r="P294" s="4"/>
      <c r="Q294" s="4"/>
      <c r="R294" s="4"/>
      <c r="S294" s="4"/>
      <c r="T294" s="4"/>
      <c r="U294" s="4"/>
      <c r="V294" s="4"/>
      <c r="W294" s="4"/>
    </row>
    <row r="295" spans="1:23" x14ac:dyDescent="0.2">
      <c r="A295" s="4">
        <v>50</v>
      </c>
      <c r="B295" s="4">
        <v>1</v>
      </c>
      <c r="C295" s="4">
        <v>0</v>
      </c>
      <c r="D295" s="4">
        <v>2</v>
      </c>
      <c r="E295" s="4">
        <v>0</v>
      </c>
      <c r="F295" s="4">
        <v>1421645</v>
      </c>
      <c r="G295" s="4" t="s">
        <v>161</v>
      </c>
      <c r="H295" s="4" t="s">
        <v>146</v>
      </c>
      <c r="I295" s="4"/>
      <c r="J295" s="4"/>
      <c r="K295" s="4">
        <v>212</v>
      </c>
      <c r="L295" s="4">
        <v>58</v>
      </c>
      <c r="M295" s="4">
        <v>1</v>
      </c>
      <c r="N295" s="4" t="s">
        <v>2</v>
      </c>
      <c r="O295" s="4">
        <v>0</v>
      </c>
      <c r="P295" s="4"/>
      <c r="Q295" s="4"/>
      <c r="R295" s="4"/>
      <c r="S295" s="4"/>
      <c r="T295" s="4"/>
      <c r="U295" s="4"/>
      <c r="V295" s="4"/>
      <c r="W295" s="4"/>
    </row>
    <row r="296" spans="1:23" x14ac:dyDescent="0.2">
      <c r="A296" s="4">
        <v>50</v>
      </c>
      <c r="B296" s="4">
        <v>1</v>
      </c>
      <c r="C296" s="4">
        <v>0</v>
      </c>
      <c r="D296" s="4">
        <v>2</v>
      </c>
      <c r="E296" s="4">
        <v>0</v>
      </c>
      <c r="F296" s="4">
        <f>ROUND(F285+F294+F295,O296)</f>
        <v>19299137</v>
      </c>
      <c r="G296" s="4" t="s">
        <v>162</v>
      </c>
      <c r="H296" s="4" t="s">
        <v>163</v>
      </c>
      <c r="I296" s="4"/>
      <c r="J296" s="4"/>
      <c r="K296" s="4">
        <v>212</v>
      </c>
      <c r="L296" s="4">
        <v>59</v>
      </c>
      <c r="M296" s="4">
        <v>1</v>
      </c>
      <c r="N296" s="4" t="s">
        <v>164</v>
      </c>
      <c r="O296" s="4">
        <v>0</v>
      </c>
      <c r="P296" s="4"/>
      <c r="Q296" s="4"/>
      <c r="R296" s="4"/>
      <c r="S296" s="4"/>
      <c r="T296" s="4"/>
      <c r="U296" s="4"/>
      <c r="V296" s="4"/>
      <c r="W296" s="4"/>
    </row>
    <row r="297" spans="1:23" x14ac:dyDescent="0.2">
      <c r="A297" s="4">
        <v>50</v>
      </c>
      <c r="B297" s="4">
        <v>0</v>
      </c>
      <c r="C297" s="4">
        <v>0</v>
      </c>
      <c r="D297" s="4">
        <v>2</v>
      </c>
      <c r="E297" s="4">
        <v>0</v>
      </c>
      <c r="F297" s="4">
        <f>ROUND(F298+F301+F302+F299,O297)</f>
        <v>0</v>
      </c>
      <c r="G297" s="4" t="s">
        <v>165</v>
      </c>
      <c r="H297" s="4" t="s">
        <v>166</v>
      </c>
      <c r="I297" s="4"/>
      <c r="J297" s="4"/>
      <c r="K297" s="4">
        <v>212</v>
      </c>
      <c r="L297" s="4">
        <v>60</v>
      </c>
      <c r="M297" s="4">
        <v>1</v>
      </c>
      <c r="N297" s="4" t="s">
        <v>2</v>
      </c>
      <c r="O297" s="4">
        <v>0</v>
      </c>
      <c r="P297" s="4"/>
      <c r="Q297" s="4"/>
      <c r="R297" s="4"/>
      <c r="S297" s="4"/>
      <c r="T297" s="4"/>
      <c r="U297" s="4"/>
      <c r="V297" s="4"/>
      <c r="W297" s="4"/>
    </row>
    <row r="298" spans="1:23" x14ac:dyDescent="0.2">
      <c r="A298" s="4">
        <v>50</v>
      </c>
      <c r="B298" s="4">
        <v>0</v>
      </c>
      <c r="C298" s="4">
        <v>0</v>
      </c>
      <c r="D298" s="4">
        <v>2</v>
      </c>
      <c r="E298" s="4">
        <v>0</v>
      </c>
      <c r="F298" s="4">
        <v>0</v>
      </c>
      <c r="G298" s="4" t="s">
        <v>167</v>
      </c>
      <c r="H298" s="4" t="s">
        <v>131</v>
      </c>
      <c r="I298" s="4"/>
      <c r="J298" s="4"/>
      <c r="K298" s="4">
        <v>212</v>
      </c>
      <c r="L298" s="4">
        <v>61</v>
      </c>
      <c r="M298" s="4">
        <v>3</v>
      </c>
      <c r="N298" s="4" t="s">
        <v>2</v>
      </c>
      <c r="O298" s="4">
        <v>0</v>
      </c>
      <c r="P298" s="4"/>
      <c r="Q298" s="4"/>
      <c r="R298" s="4"/>
      <c r="S298" s="4"/>
      <c r="T298" s="4"/>
      <c r="U298" s="4"/>
      <c r="V298" s="4"/>
      <c r="W298" s="4"/>
    </row>
    <row r="299" spans="1:23" x14ac:dyDescent="0.2">
      <c r="A299" s="4">
        <v>50</v>
      </c>
      <c r="B299" s="4">
        <v>0</v>
      </c>
      <c r="C299" s="4">
        <v>0</v>
      </c>
      <c r="D299" s="4">
        <v>2</v>
      </c>
      <c r="E299" s="4">
        <v>0</v>
      </c>
      <c r="F299" s="4">
        <v>0</v>
      </c>
      <c r="G299" s="4" t="s">
        <v>168</v>
      </c>
      <c r="H299" s="4" t="s">
        <v>133</v>
      </c>
      <c r="I299" s="4"/>
      <c r="J299" s="4"/>
      <c r="K299" s="4">
        <v>212</v>
      </c>
      <c r="L299" s="4">
        <v>62</v>
      </c>
      <c r="M299" s="4">
        <v>1</v>
      </c>
      <c r="N299" s="4" t="s">
        <v>2</v>
      </c>
      <c r="O299" s="4">
        <v>0</v>
      </c>
      <c r="P299" s="4"/>
      <c r="Q299" s="4"/>
      <c r="R299" s="4"/>
      <c r="S299" s="4"/>
      <c r="T299" s="4"/>
      <c r="U299" s="4"/>
      <c r="V299" s="4"/>
      <c r="W299" s="4"/>
    </row>
    <row r="300" spans="1:23" x14ac:dyDescent="0.2">
      <c r="A300" s="4">
        <v>50</v>
      </c>
      <c r="B300" s="4">
        <v>0</v>
      </c>
      <c r="C300" s="4">
        <v>0</v>
      </c>
      <c r="D300" s="4">
        <v>2</v>
      </c>
      <c r="E300" s="4">
        <v>0</v>
      </c>
      <c r="F300" s="4">
        <v>0</v>
      </c>
      <c r="G300" s="4" t="s">
        <v>169</v>
      </c>
      <c r="H300" s="4" t="s">
        <v>92</v>
      </c>
      <c r="I300" s="4"/>
      <c r="J300" s="4"/>
      <c r="K300" s="4">
        <v>212</v>
      </c>
      <c r="L300" s="4">
        <v>63</v>
      </c>
      <c r="M300" s="4">
        <v>1</v>
      </c>
      <c r="N300" s="4" t="s">
        <v>2</v>
      </c>
      <c r="O300" s="4">
        <v>0</v>
      </c>
      <c r="P300" s="4"/>
      <c r="Q300" s="4"/>
      <c r="R300" s="4"/>
      <c r="S300" s="4"/>
      <c r="T300" s="4"/>
      <c r="U300" s="4"/>
      <c r="V300" s="4"/>
      <c r="W300" s="4"/>
    </row>
    <row r="301" spans="1:23" x14ac:dyDescent="0.2">
      <c r="A301" s="4">
        <v>50</v>
      </c>
      <c r="B301" s="4">
        <v>0</v>
      </c>
      <c r="C301" s="4">
        <v>0</v>
      </c>
      <c r="D301" s="4">
        <v>2</v>
      </c>
      <c r="E301" s="4">
        <v>0</v>
      </c>
      <c r="F301" s="4">
        <v>0</v>
      </c>
      <c r="G301" s="4" t="s">
        <v>170</v>
      </c>
      <c r="H301" s="4" t="s">
        <v>136</v>
      </c>
      <c r="I301" s="4"/>
      <c r="J301" s="4"/>
      <c r="K301" s="4">
        <v>212</v>
      </c>
      <c r="L301" s="4">
        <v>64</v>
      </c>
      <c r="M301" s="4">
        <v>3</v>
      </c>
      <c r="N301" s="4" t="s">
        <v>2</v>
      </c>
      <c r="O301" s="4">
        <v>0</v>
      </c>
      <c r="P301" s="4"/>
      <c r="Q301" s="4"/>
      <c r="R301" s="4"/>
      <c r="S301" s="4"/>
      <c r="T301" s="4"/>
      <c r="U301" s="4"/>
      <c r="V301" s="4"/>
      <c r="W301" s="4"/>
    </row>
    <row r="302" spans="1:23" x14ac:dyDescent="0.2">
      <c r="A302" s="4">
        <v>50</v>
      </c>
      <c r="B302" s="4">
        <v>0</v>
      </c>
      <c r="C302" s="4">
        <v>0</v>
      </c>
      <c r="D302" s="4">
        <v>2</v>
      </c>
      <c r="E302" s="4">
        <v>0</v>
      </c>
      <c r="F302" s="4">
        <v>0</v>
      </c>
      <c r="G302" s="4" t="s">
        <v>171</v>
      </c>
      <c r="H302" s="4" t="s">
        <v>138</v>
      </c>
      <c r="I302" s="4"/>
      <c r="J302" s="4"/>
      <c r="K302" s="4">
        <v>212</v>
      </c>
      <c r="L302" s="4">
        <v>65</v>
      </c>
      <c r="M302" s="4">
        <v>3</v>
      </c>
      <c r="N302" s="4" t="s">
        <v>2</v>
      </c>
      <c r="O302" s="4">
        <v>0</v>
      </c>
      <c r="P302" s="4"/>
      <c r="Q302" s="4"/>
      <c r="R302" s="4"/>
      <c r="S302" s="4"/>
      <c r="T302" s="4"/>
      <c r="U302" s="4"/>
      <c r="V302" s="4"/>
      <c r="W302" s="4"/>
    </row>
    <row r="303" spans="1:23" x14ac:dyDescent="0.2">
      <c r="A303" s="4">
        <v>50</v>
      </c>
      <c r="B303" s="4">
        <v>0</v>
      </c>
      <c r="C303" s="4">
        <v>0</v>
      </c>
      <c r="D303" s="4">
        <v>2</v>
      </c>
      <c r="E303" s="4">
        <v>0</v>
      </c>
      <c r="F303" s="4">
        <v>0</v>
      </c>
      <c r="G303" s="4" t="s">
        <v>172</v>
      </c>
      <c r="H303" s="4" t="s">
        <v>140</v>
      </c>
      <c r="I303" s="4"/>
      <c r="J303" s="4"/>
      <c r="K303" s="4">
        <v>212</v>
      </c>
      <c r="L303" s="4">
        <v>66</v>
      </c>
      <c r="M303" s="4">
        <v>3</v>
      </c>
      <c r="N303" s="4" t="s">
        <v>2</v>
      </c>
      <c r="O303" s="4">
        <v>0</v>
      </c>
      <c r="P303" s="4"/>
      <c r="Q303" s="4"/>
      <c r="R303" s="4"/>
      <c r="S303" s="4"/>
      <c r="T303" s="4"/>
      <c r="U303" s="4"/>
      <c r="V303" s="4"/>
      <c r="W303" s="4"/>
    </row>
    <row r="304" spans="1:23" x14ac:dyDescent="0.2">
      <c r="A304" s="4">
        <v>50</v>
      </c>
      <c r="B304" s="4">
        <v>0</v>
      </c>
      <c r="C304" s="4">
        <v>0</v>
      </c>
      <c r="D304" s="4">
        <v>2</v>
      </c>
      <c r="E304" s="4">
        <v>0</v>
      </c>
      <c r="F304" s="4">
        <v>0</v>
      </c>
      <c r="G304" s="4" t="s">
        <v>173</v>
      </c>
      <c r="H304" s="4" t="s">
        <v>94</v>
      </c>
      <c r="I304" s="4"/>
      <c r="J304" s="4"/>
      <c r="K304" s="4">
        <v>212</v>
      </c>
      <c r="L304" s="4">
        <v>67</v>
      </c>
      <c r="M304" s="4">
        <v>3</v>
      </c>
      <c r="N304" s="4" t="s">
        <v>2</v>
      </c>
      <c r="O304" s="4">
        <v>0</v>
      </c>
      <c r="P304" s="4"/>
      <c r="Q304" s="4"/>
      <c r="R304" s="4"/>
      <c r="S304" s="4"/>
      <c r="T304" s="4"/>
      <c r="U304" s="4"/>
      <c r="V304" s="4"/>
      <c r="W304" s="4"/>
    </row>
    <row r="305" spans="1:23" x14ac:dyDescent="0.2">
      <c r="A305" s="4">
        <v>50</v>
      </c>
      <c r="B305" s="4">
        <v>0</v>
      </c>
      <c r="C305" s="4">
        <v>0</v>
      </c>
      <c r="D305" s="4">
        <v>2</v>
      </c>
      <c r="E305" s="4">
        <v>0</v>
      </c>
      <c r="F305" s="4">
        <v>0</v>
      </c>
      <c r="G305" s="4" t="s">
        <v>174</v>
      </c>
      <c r="H305" s="4" t="s">
        <v>96</v>
      </c>
      <c r="I305" s="4"/>
      <c r="J305" s="4"/>
      <c r="K305" s="4">
        <v>212</v>
      </c>
      <c r="L305" s="4">
        <v>68</v>
      </c>
      <c r="M305" s="4">
        <v>3</v>
      </c>
      <c r="N305" s="4" t="s">
        <v>2</v>
      </c>
      <c r="O305" s="4">
        <v>0</v>
      </c>
      <c r="P305" s="4"/>
      <c r="Q305" s="4"/>
      <c r="R305" s="4"/>
      <c r="S305" s="4"/>
      <c r="T305" s="4"/>
      <c r="U305" s="4"/>
      <c r="V305" s="4"/>
      <c r="W305" s="4"/>
    </row>
    <row r="306" spans="1:23" x14ac:dyDescent="0.2">
      <c r="A306" s="4">
        <v>50</v>
      </c>
      <c r="B306" s="4">
        <v>0</v>
      </c>
      <c r="C306" s="4">
        <v>0</v>
      </c>
      <c r="D306" s="4">
        <v>2</v>
      </c>
      <c r="E306" s="4">
        <v>0</v>
      </c>
      <c r="F306" s="4">
        <v>0</v>
      </c>
      <c r="G306" s="4" t="s">
        <v>175</v>
      </c>
      <c r="H306" s="4" t="s">
        <v>144</v>
      </c>
      <c r="I306" s="4"/>
      <c r="J306" s="4"/>
      <c r="K306" s="4">
        <v>212</v>
      </c>
      <c r="L306" s="4">
        <v>69</v>
      </c>
      <c r="M306" s="4">
        <v>1</v>
      </c>
      <c r="N306" s="4" t="s">
        <v>2</v>
      </c>
      <c r="O306" s="4">
        <v>0</v>
      </c>
      <c r="P306" s="4"/>
      <c r="Q306" s="4"/>
      <c r="R306" s="4"/>
      <c r="S306" s="4"/>
      <c r="T306" s="4"/>
      <c r="U306" s="4"/>
      <c r="V306" s="4"/>
      <c r="W306" s="4"/>
    </row>
    <row r="307" spans="1:23" x14ac:dyDescent="0.2">
      <c r="A307" s="4">
        <v>50</v>
      </c>
      <c r="B307" s="4">
        <v>0</v>
      </c>
      <c r="C307" s="4">
        <v>0</v>
      </c>
      <c r="D307" s="4">
        <v>2</v>
      </c>
      <c r="E307" s="4">
        <v>0</v>
      </c>
      <c r="F307" s="4">
        <v>0</v>
      </c>
      <c r="G307" s="4" t="s">
        <v>176</v>
      </c>
      <c r="H307" s="4" t="s">
        <v>146</v>
      </c>
      <c r="I307" s="4"/>
      <c r="J307" s="4"/>
      <c r="K307" s="4">
        <v>212</v>
      </c>
      <c r="L307" s="4">
        <v>70</v>
      </c>
      <c r="M307" s="4">
        <v>1</v>
      </c>
      <c r="N307" s="4" t="s">
        <v>2</v>
      </c>
      <c r="O307" s="4">
        <v>0</v>
      </c>
      <c r="P307" s="4"/>
      <c r="Q307" s="4"/>
      <c r="R307" s="4"/>
      <c r="S307" s="4"/>
      <c r="T307" s="4"/>
      <c r="U307" s="4"/>
      <c r="V307" s="4"/>
      <c r="W307" s="4"/>
    </row>
    <row r="308" spans="1:23" x14ac:dyDescent="0.2">
      <c r="A308" s="4">
        <v>50</v>
      </c>
      <c r="B308" s="4">
        <v>0</v>
      </c>
      <c r="C308" s="4">
        <v>0</v>
      </c>
      <c r="D308" s="4">
        <v>2</v>
      </c>
      <c r="E308" s="4">
        <v>0</v>
      </c>
      <c r="F308" s="4">
        <f>ROUND(F297+F306+F307,O308)</f>
        <v>0</v>
      </c>
      <c r="G308" s="4" t="s">
        <v>177</v>
      </c>
      <c r="H308" s="4" t="s">
        <v>178</v>
      </c>
      <c r="I308" s="4"/>
      <c r="J308" s="4"/>
      <c r="K308" s="4">
        <v>212</v>
      </c>
      <c r="L308" s="4">
        <v>71</v>
      </c>
      <c r="M308" s="4">
        <v>1</v>
      </c>
      <c r="N308" s="4" t="s">
        <v>179</v>
      </c>
      <c r="O308" s="4">
        <v>0</v>
      </c>
      <c r="P308" s="4"/>
      <c r="Q308" s="4"/>
      <c r="R308" s="4"/>
      <c r="S308" s="4"/>
      <c r="T308" s="4"/>
      <c r="U308" s="4"/>
      <c r="V308" s="4"/>
      <c r="W308" s="4"/>
    </row>
    <row r="309" spans="1:23" x14ac:dyDescent="0.2">
      <c r="A309" s="4">
        <v>50</v>
      </c>
      <c r="B309" s="4">
        <v>0</v>
      </c>
      <c r="C309" s="4">
        <v>0</v>
      </c>
      <c r="D309" s="4">
        <v>2</v>
      </c>
      <c r="E309" s="4">
        <v>0</v>
      </c>
      <c r="F309" s="4">
        <f>ROUND(F310+F313+F314+F311,O309)</f>
        <v>0</v>
      </c>
      <c r="G309" s="4" t="s">
        <v>180</v>
      </c>
      <c r="H309" s="4" t="s">
        <v>181</v>
      </c>
      <c r="I309" s="4"/>
      <c r="J309" s="4"/>
      <c r="K309" s="4">
        <v>212</v>
      </c>
      <c r="L309" s="4">
        <v>72</v>
      </c>
      <c r="M309" s="4">
        <v>1</v>
      </c>
      <c r="N309" s="4" t="s">
        <v>2</v>
      </c>
      <c r="O309" s="4">
        <v>0</v>
      </c>
      <c r="P309" s="4"/>
      <c r="Q309" s="4"/>
      <c r="R309" s="4"/>
      <c r="S309" s="4"/>
      <c r="T309" s="4"/>
      <c r="U309" s="4"/>
      <c r="V309" s="4"/>
      <c r="W309" s="4"/>
    </row>
    <row r="310" spans="1:23" x14ac:dyDescent="0.2">
      <c r="A310" s="4">
        <v>50</v>
      </c>
      <c r="B310" s="4">
        <v>0</v>
      </c>
      <c r="C310" s="4">
        <v>0</v>
      </c>
      <c r="D310" s="4">
        <v>2</v>
      </c>
      <c r="E310" s="4">
        <v>0</v>
      </c>
      <c r="F310" s="4">
        <v>0</v>
      </c>
      <c r="G310" s="4" t="s">
        <v>182</v>
      </c>
      <c r="H310" s="4" t="s">
        <v>131</v>
      </c>
      <c r="I310" s="4"/>
      <c r="J310" s="4"/>
      <c r="K310" s="4">
        <v>212</v>
      </c>
      <c r="L310" s="4">
        <v>73</v>
      </c>
      <c r="M310" s="4">
        <v>3</v>
      </c>
      <c r="N310" s="4" t="s">
        <v>2</v>
      </c>
      <c r="O310" s="4">
        <v>0</v>
      </c>
      <c r="P310" s="4"/>
      <c r="Q310" s="4"/>
      <c r="R310" s="4"/>
      <c r="S310" s="4"/>
      <c r="T310" s="4"/>
      <c r="U310" s="4"/>
      <c r="V310" s="4"/>
      <c r="W310" s="4"/>
    </row>
    <row r="311" spans="1:23" x14ac:dyDescent="0.2">
      <c r="A311" s="4">
        <v>50</v>
      </c>
      <c r="B311" s="4">
        <v>0</v>
      </c>
      <c r="C311" s="4">
        <v>0</v>
      </c>
      <c r="D311" s="4">
        <v>2</v>
      </c>
      <c r="E311" s="4">
        <v>0</v>
      </c>
      <c r="F311" s="4">
        <v>0</v>
      </c>
      <c r="G311" s="4" t="s">
        <v>183</v>
      </c>
      <c r="H311" s="4" t="s">
        <v>133</v>
      </c>
      <c r="I311" s="4"/>
      <c r="J311" s="4"/>
      <c r="K311" s="4">
        <v>212</v>
      </c>
      <c r="L311" s="4">
        <v>74</v>
      </c>
      <c r="M311" s="4">
        <v>1</v>
      </c>
      <c r="N311" s="4" t="s">
        <v>2</v>
      </c>
      <c r="O311" s="4">
        <v>0</v>
      </c>
      <c r="P311" s="4"/>
      <c r="Q311" s="4"/>
      <c r="R311" s="4"/>
      <c r="S311" s="4"/>
      <c r="T311" s="4"/>
      <c r="U311" s="4"/>
      <c r="V311" s="4"/>
      <c r="W311" s="4"/>
    </row>
    <row r="312" spans="1:23" x14ac:dyDescent="0.2">
      <c r="A312" s="4">
        <v>50</v>
      </c>
      <c r="B312" s="4">
        <v>0</v>
      </c>
      <c r="C312" s="4">
        <v>0</v>
      </c>
      <c r="D312" s="4">
        <v>2</v>
      </c>
      <c r="E312" s="4">
        <v>0</v>
      </c>
      <c r="F312" s="4">
        <v>0</v>
      </c>
      <c r="G312" s="4" t="s">
        <v>184</v>
      </c>
      <c r="H312" s="4" t="s">
        <v>185</v>
      </c>
      <c r="I312" s="4"/>
      <c r="J312" s="4"/>
      <c r="K312" s="4">
        <v>212</v>
      </c>
      <c r="L312" s="4">
        <v>75</v>
      </c>
      <c r="M312" s="4">
        <v>1</v>
      </c>
      <c r="N312" s="4" t="s">
        <v>2</v>
      </c>
      <c r="O312" s="4">
        <v>0</v>
      </c>
      <c r="P312" s="4"/>
      <c r="Q312" s="4"/>
      <c r="R312" s="4"/>
      <c r="S312" s="4"/>
      <c r="T312" s="4"/>
      <c r="U312" s="4"/>
      <c r="V312" s="4"/>
      <c r="W312" s="4"/>
    </row>
    <row r="313" spans="1:23" x14ac:dyDescent="0.2">
      <c r="A313" s="4">
        <v>50</v>
      </c>
      <c r="B313" s="4">
        <v>0</v>
      </c>
      <c r="C313" s="4">
        <v>0</v>
      </c>
      <c r="D313" s="4">
        <v>2</v>
      </c>
      <c r="E313" s="4">
        <v>0</v>
      </c>
      <c r="F313" s="4">
        <v>0</v>
      </c>
      <c r="G313" s="4" t="s">
        <v>186</v>
      </c>
      <c r="H313" s="4" t="s">
        <v>136</v>
      </c>
      <c r="I313" s="4"/>
      <c r="J313" s="4"/>
      <c r="K313" s="4">
        <v>212</v>
      </c>
      <c r="L313" s="4">
        <v>76</v>
      </c>
      <c r="M313" s="4">
        <v>3</v>
      </c>
      <c r="N313" s="4" t="s">
        <v>2</v>
      </c>
      <c r="O313" s="4">
        <v>0</v>
      </c>
      <c r="P313" s="4"/>
      <c r="Q313" s="4"/>
      <c r="R313" s="4"/>
      <c r="S313" s="4"/>
      <c r="T313" s="4"/>
      <c r="U313" s="4"/>
      <c r="V313" s="4"/>
      <c r="W313" s="4"/>
    </row>
    <row r="314" spans="1:23" x14ac:dyDescent="0.2">
      <c r="A314" s="4">
        <v>50</v>
      </c>
      <c r="B314" s="4">
        <v>0</v>
      </c>
      <c r="C314" s="4">
        <v>0</v>
      </c>
      <c r="D314" s="4">
        <v>2</v>
      </c>
      <c r="E314" s="4">
        <v>0</v>
      </c>
      <c r="F314" s="4">
        <v>0</v>
      </c>
      <c r="G314" s="4" t="s">
        <v>187</v>
      </c>
      <c r="H314" s="4" t="s">
        <v>138</v>
      </c>
      <c r="I314" s="4"/>
      <c r="J314" s="4"/>
      <c r="K314" s="4">
        <v>212</v>
      </c>
      <c r="L314" s="4">
        <v>77</v>
      </c>
      <c r="M314" s="4">
        <v>3</v>
      </c>
      <c r="N314" s="4" t="s">
        <v>2</v>
      </c>
      <c r="O314" s="4">
        <v>0</v>
      </c>
      <c r="P314" s="4"/>
      <c r="Q314" s="4"/>
      <c r="R314" s="4"/>
      <c r="S314" s="4"/>
      <c r="T314" s="4"/>
      <c r="U314" s="4"/>
      <c r="V314" s="4"/>
      <c r="W314" s="4"/>
    </row>
    <row r="315" spans="1:23" x14ac:dyDescent="0.2">
      <c r="A315" s="4">
        <v>50</v>
      </c>
      <c r="B315" s="4">
        <v>0</v>
      </c>
      <c r="C315" s="4">
        <v>0</v>
      </c>
      <c r="D315" s="4">
        <v>2</v>
      </c>
      <c r="E315" s="4">
        <v>0</v>
      </c>
      <c r="F315" s="4">
        <v>0</v>
      </c>
      <c r="G315" s="4" t="s">
        <v>188</v>
      </c>
      <c r="H315" s="4" t="s">
        <v>140</v>
      </c>
      <c r="I315" s="4"/>
      <c r="J315" s="4"/>
      <c r="K315" s="4">
        <v>212</v>
      </c>
      <c r="L315" s="4">
        <v>78</v>
      </c>
      <c r="M315" s="4">
        <v>3</v>
      </c>
      <c r="N315" s="4" t="s">
        <v>2</v>
      </c>
      <c r="O315" s="4">
        <v>0</v>
      </c>
      <c r="P315" s="4"/>
      <c r="Q315" s="4"/>
      <c r="R315" s="4"/>
      <c r="S315" s="4"/>
      <c r="T315" s="4"/>
      <c r="U315" s="4"/>
      <c r="V315" s="4"/>
      <c r="W315" s="4"/>
    </row>
    <row r="316" spans="1:23" x14ac:dyDescent="0.2">
      <c r="A316" s="4">
        <v>50</v>
      </c>
      <c r="B316" s="4">
        <v>0</v>
      </c>
      <c r="C316" s="4">
        <v>0</v>
      </c>
      <c r="D316" s="4">
        <v>2</v>
      </c>
      <c r="E316" s="4">
        <v>0</v>
      </c>
      <c r="F316" s="4">
        <v>0</v>
      </c>
      <c r="G316" s="4" t="s">
        <v>189</v>
      </c>
      <c r="H316" s="4" t="s">
        <v>94</v>
      </c>
      <c r="I316" s="4"/>
      <c r="J316" s="4"/>
      <c r="K316" s="4">
        <v>212</v>
      </c>
      <c r="L316" s="4">
        <v>79</v>
      </c>
      <c r="M316" s="4">
        <v>3</v>
      </c>
      <c r="N316" s="4" t="s">
        <v>2</v>
      </c>
      <c r="O316" s="4">
        <v>0</v>
      </c>
      <c r="P316" s="4"/>
      <c r="Q316" s="4"/>
      <c r="R316" s="4"/>
      <c r="S316" s="4"/>
      <c r="T316" s="4"/>
      <c r="U316" s="4"/>
      <c r="V316" s="4"/>
      <c r="W316" s="4"/>
    </row>
    <row r="317" spans="1:23" x14ac:dyDescent="0.2">
      <c r="A317" s="4">
        <v>50</v>
      </c>
      <c r="B317" s="4">
        <v>0</v>
      </c>
      <c r="C317" s="4">
        <v>0</v>
      </c>
      <c r="D317" s="4">
        <v>2</v>
      </c>
      <c r="E317" s="4">
        <v>0</v>
      </c>
      <c r="F317" s="4">
        <v>0</v>
      </c>
      <c r="G317" s="4" t="s">
        <v>190</v>
      </c>
      <c r="H317" s="4" t="s">
        <v>96</v>
      </c>
      <c r="I317" s="4"/>
      <c r="J317" s="4"/>
      <c r="K317" s="4">
        <v>212</v>
      </c>
      <c r="L317" s="4">
        <v>80</v>
      </c>
      <c r="M317" s="4">
        <v>3</v>
      </c>
      <c r="N317" s="4" t="s">
        <v>2</v>
      </c>
      <c r="O317" s="4">
        <v>0</v>
      </c>
      <c r="P317" s="4"/>
      <c r="Q317" s="4"/>
      <c r="R317" s="4"/>
      <c r="S317" s="4"/>
      <c r="T317" s="4"/>
      <c r="U317" s="4"/>
      <c r="V317" s="4"/>
      <c r="W317" s="4"/>
    </row>
    <row r="318" spans="1:23" x14ac:dyDescent="0.2">
      <c r="A318" s="4">
        <v>50</v>
      </c>
      <c r="B318" s="4">
        <v>0</v>
      </c>
      <c r="C318" s="4">
        <v>0</v>
      </c>
      <c r="D318" s="4">
        <v>2</v>
      </c>
      <c r="E318" s="4">
        <v>0</v>
      </c>
      <c r="F318" s="4">
        <v>0</v>
      </c>
      <c r="G318" s="4" t="s">
        <v>191</v>
      </c>
      <c r="H318" s="4" t="s">
        <v>144</v>
      </c>
      <c r="I318" s="4"/>
      <c r="J318" s="4"/>
      <c r="K318" s="4">
        <v>212</v>
      </c>
      <c r="L318" s="4">
        <v>81</v>
      </c>
      <c r="M318" s="4">
        <v>1</v>
      </c>
      <c r="N318" s="4" t="s">
        <v>2</v>
      </c>
      <c r="O318" s="4">
        <v>0</v>
      </c>
      <c r="P318" s="4"/>
      <c r="Q318" s="4"/>
      <c r="R318" s="4"/>
      <c r="S318" s="4"/>
      <c r="T318" s="4"/>
      <c r="U318" s="4"/>
      <c r="V318" s="4"/>
      <c r="W318" s="4"/>
    </row>
    <row r="319" spans="1:23" x14ac:dyDescent="0.2">
      <c r="A319" s="4">
        <v>50</v>
      </c>
      <c r="B319" s="4">
        <v>0</v>
      </c>
      <c r="C319" s="4">
        <v>0</v>
      </c>
      <c r="D319" s="4">
        <v>2</v>
      </c>
      <c r="E319" s="4">
        <v>0</v>
      </c>
      <c r="F319" s="4">
        <v>0</v>
      </c>
      <c r="G319" s="4" t="s">
        <v>192</v>
      </c>
      <c r="H319" s="4" t="s">
        <v>146</v>
      </c>
      <c r="I319" s="4"/>
      <c r="J319" s="4"/>
      <c r="K319" s="4">
        <v>212</v>
      </c>
      <c r="L319" s="4">
        <v>82</v>
      </c>
      <c r="M319" s="4">
        <v>1</v>
      </c>
      <c r="N319" s="4" t="s">
        <v>2</v>
      </c>
      <c r="O319" s="4">
        <v>0</v>
      </c>
      <c r="P319" s="4"/>
      <c r="Q319" s="4"/>
      <c r="R319" s="4"/>
      <c r="S319" s="4"/>
      <c r="T319" s="4"/>
      <c r="U319" s="4"/>
      <c r="V319" s="4"/>
      <c r="W319" s="4"/>
    </row>
    <row r="320" spans="1:23" x14ac:dyDescent="0.2">
      <c r="A320" s="4">
        <v>50</v>
      </c>
      <c r="B320" s="4">
        <v>0</v>
      </c>
      <c r="C320" s="4">
        <v>0</v>
      </c>
      <c r="D320" s="4">
        <v>2</v>
      </c>
      <c r="E320" s="4">
        <v>0</v>
      </c>
      <c r="F320" s="4">
        <f>ROUND(F309+F318+F319,O320)</f>
        <v>0</v>
      </c>
      <c r="G320" s="4" t="s">
        <v>193</v>
      </c>
      <c r="H320" s="4" t="s">
        <v>194</v>
      </c>
      <c r="I320" s="4"/>
      <c r="J320" s="4"/>
      <c r="K320" s="4">
        <v>212</v>
      </c>
      <c r="L320" s="4">
        <v>83</v>
      </c>
      <c r="M320" s="4">
        <v>1</v>
      </c>
      <c r="N320" s="4" t="s">
        <v>195</v>
      </c>
      <c r="O320" s="4">
        <v>0</v>
      </c>
      <c r="P320" s="4"/>
      <c r="Q320" s="4"/>
      <c r="R320" s="4"/>
      <c r="S320" s="4"/>
      <c r="T320" s="4"/>
      <c r="U320" s="4"/>
      <c r="V320" s="4"/>
      <c r="W320" s="4"/>
    </row>
    <row r="321" spans="1:23" x14ac:dyDescent="0.2">
      <c r="A321" s="4">
        <v>50</v>
      </c>
      <c r="B321" s="4">
        <v>0</v>
      </c>
      <c r="C321" s="4">
        <v>0</v>
      </c>
      <c r="D321" s="4">
        <v>2</v>
      </c>
      <c r="E321" s="4">
        <v>0</v>
      </c>
      <c r="F321" s="4">
        <f>ROUND(F322+F325+F326+F323,O321)</f>
        <v>0</v>
      </c>
      <c r="G321" s="4" t="s">
        <v>196</v>
      </c>
      <c r="H321" s="4" t="s">
        <v>197</v>
      </c>
      <c r="I321" s="4"/>
      <c r="J321" s="4"/>
      <c r="K321" s="4">
        <v>212</v>
      </c>
      <c r="L321" s="4">
        <v>84</v>
      </c>
      <c r="M321" s="4">
        <v>1</v>
      </c>
      <c r="N321" s="4" t="s">
        <v>2</v>
      </c>
      <c r="O321" s="4">
        <v>0</v>
      </c>
      <c r="P321" s="4"/>
      <c r="Q321" s="4"/>
      <c r="R321" s="4"/>
      <c r="S321" s="4"/>
      <c r="T321" s="4"/>
      <c r="U321" s="4"/>
      <c r="V321" s="4"/>
      <c r="W321" s="4"/>
    </row>
    <row r="322" spans="1:23" x14ac:dyDescent="0.2">
      <c r="A322" s="4">
        <v>50</v>
      </c>
      <c r="B322" s="4">
        <v>0</v>
      </c>
      <c r="C322" s="4">
        <v>0</v>
      </c>
      <c r="D322" s="4">
        <v>2</v>
      </c>
      <c r="E322" s="4">
        <v>0</v>
      </c>
      <c r="F322" s="4">
        <v>0</v>
      </c>
      <c r="G322" s="4" t="s">
        <v>198</v>
      </c>
      <c r="H322" s="4" t="s">
        <v>131</v>
      </c>
      <c r="I322" s="4"/>
      <c r="J322" s="4"/>
      <c r="K322" s="4">
        <v>212</v>
      </c>
      <c r="L322" s="4">
        <v>85</v>
      </c>
      <c r="M322" s="4">
        <v>3</v>
      </c>
      <c r="N322" s="4" t="s">
        <v>2</v>
      </c>
      <c r="O322" s="4">
        <v>0</v>
      </c>
      <c r="P322" s="4"/>
      <c r="Q322" s="4"/>
      <c r="R322" s="4"/>
      <c r="S322" s="4"/>
      <c r="T322" s="4"/>
      <c r="U322" s="4"/>
      <c r="V322" s="4"/>
      <c r="W322" s="4"/>
    </row>
    <row r="323" spans="1:23" x14ac:dyDescent="0.2">
      <c r="A323" s="4">
        <v>50</v>
      </c>
      <c r="B323" s="4">
        <v>0</v>
      </c>
      <c r="C323" s="4">
        <v>0</v>
      </c>
      <c r="D323" s="4">
        <v>2</v>
      </c>
      <c r="E323" s="4">
        <v>0</v>
      </c>
      <c r="F323" s="4">
        <v>0</v>
      </c>
      <c r="G323" s="4" t="s">
        <v>199</v>
      </c>
      <c r="H323" s="4" t="s">
        <v>133</v>
      </c>
      <c r="I323" s="4"/>
      <c r="J323" s="4"/>
      <c r="K323" s="4">
        <v>212</v>
      </c>
      <c r="L323" s="4">
        <v>86</v>
      </c>
      <c r="M323" s="4">
        <v>1</v>
      </c>
      <c r="N323" s="4" t="s">
        <v>2</v>
      </c>
      <c r="O323" s="4">
        <v>0</v>
      </c>
      <c r="P323" s="4"/>
      <c r="Q323" s="4"/>
      <c r="R323" s="4"/>
      <c r="S323" s="4"/>
      <c r="T323" s="4"/>
      <c r="U323" s="4"/>
      <c r="V323" s="4"/>
      <c r="W323" s="4"/>
    </row>
    <row r="324" spans="1:23" x14ac:dyDescent="0.2">
      <c r="A324" s="4">
        <v>50</v>
      </c>
      <c r="B324" s="4">
        <v>0</v>
      </c>
      <c r="C324" s="4">
        <v>0</v>
      </c>
      <c r="D324" s="4">
        <v>2</v>
      </c>
      <c r="E324" s="4">
        <v>0</v>
      </c>
      <c r="F324" s="4">
        <v>0</v>
      </c>
      <c r="G324" s="4" t="s">
        <v>200</v>
      </c>
      <c r="H324" s="4" t="s">
        <v>92</v>
      </c>
      <c r="I324" s="4"/>
      <c r="J324" s="4"/>
      <c r="K324" s="4">
        <v>212</v>
      </c>
      <c r="L324" s="4">
        <v>87</v>
      </c>
      <c r="M324" s="4">
        <v>1</v>
      </c>
      <c r="N324" s="4" t="s">
        <v>2</v>
      </c>
      <c r="O324" s="4">
        <v>0</v>
      </c>
      <c r="P324" s="4"/>
      <c r="Q324" s="4"/>
      <c r="R324" s="4"/>
      <c r="S324" s="4"/>
      <c r="T324" s="4"/>
      <c r="U324" s="4"/>
      <c r="V324" s="4"/>
      <c r="W324" s="4"/>
    </row>
    <row r="325" spans="1:23" x14ac:dyDescent="0.2">
      <c r="A325" s="4">
        <v>50</v>
      </c>
      <c r="B325" s="4">
        <v>0</v>
      </c>
      <c r="C325" s="4">
        <v>0</v>
      </c>
      <c r="D325" s="4">
        <v>2</v>
      </c>
      <c r="E325" s="4">
        <v>0</v>
      </c>
      <c r="F325" s="4">
        <v>0</v>
      </c>
      <c r="G325" s="4" t="s">
        <v>201</v>
      </c>
      <c r="H325" s="4" t="s">
        <v>136</v>
      </c>
      <c r="I325" s="4"/>
      <c r="J325" s="4"/>
      <c r="K325" s="4">
        <v>212</v>
      </c>
      <c r="L325" s="4">
        <v>88</v>
      </c>
      <c r="M325" s="4">
        <v>3</v>
      </c>
      <c r="N325" s="4" t="s">
        <v>2</v>
      </c>
      <c r="O325" s="4">
        <v>0</v>
      </c>
      <c r="P325" s="4"/>
      <c r="Q325" s="4"/>
      <c r="R325" s="4"/>
      <c r="S325" s="4"/>
      <c r="T325" s="4"/>
      <c r="U325" s="4"/>
      <c r="V325" s="4"/>
      <c r="W325" s="4"/>
    </row>
    <row r="326" spans="1:23" x14ac:dyDescent="0.2">
      <c r="A326" s="4">
        <v>50</v>
      </c>
      <c r="B326" s="4">
        <v>0</v>
      </c>
      <c r="C326" s="4">
        <v>0</v>
      </c>
      <c r="D326" s="4">
        <v>2</v>
      </c>
      <c r="E326" s="4">
        <v>0</v>
      </c>
      <c r="F326" s="4">
        <v>0</v>
      </c>
      <c r="G326" s="4" t="s">
        <v>202</v>
      </c>
      <c r="H326" s="4" t="s">
        <v>138</v>
      </c>
      <c r="I326" s="4"/>
      <c r="J326" s="4"/>
      <c r="K326" s="4">
        <v>212</v>
      </c>
      <c r="L326" s="4">
        <v>89</v>
      </c>
      <c r="M326" s="4">
        <v>3</v>
      </c>
      <c r="N326" s="4" t="s">
        <v>2</v>
      </c>
      <c r="O326" s="4">
        <v>0</v>
      </c>
      <c r="P326" s="4"/>
      <c r="Q326" s="4"/>
      <c r="R326" s="4"/>
      <c r="S326" s="4"/>
      <c r="T326" s="4"/>
      <c r="U326" s="4"/>
      <c r="V326" s="4"/>
      <c r="W326" s="4"/>
    </row>
    <row r="327" spans="1:23" x14ac:dyDescent="0.2">
      <c r="A327" s="4">
        <v>50</v>
      </c>
      <c r="B327" s="4">
        <v>0</v>
      </c>
      <c r="C327" s="4">
        <v>0</v>
      </c>
      <c r="D327" s="4">
        <v>2</v>
      </c>
      <c r="E327" s="4">
        <v>0</v>
      </c>
      <c r="F327" s="4">
        <v>0</v>
      </c>
      <c r="G327" s="4" t="s">
        <v>203</v>
      </c>
      <c r="H327" s="4" t="s">
        <v>140</v>
      </c>
      <c r="I327" s="4"/>
      <c r="J327" s="4"/>
      <c r="K327" s="4">
        <v>212</v>
      </c>
      <c r="L327" s="4">
        <v>90</v>
      </c>
      <c r="M327" s="4">
        <v>3</v>
      </c>
      <c r="N327" s="4" t="s">
        <v>2</v>
      </c>
      <c r="O327" s="4">
        <v>0</v>
      </c>
      <c r="P327" s="4"/>
      <c r="Q327" s="4"/>
      <c r="R327" s="4"/>
      <c r="S327" s="4"/>
      <c r="T327" s="4"/>
      <c r="U327" s="4"/>
      <c r="V327" s="4"/>
      <c r="W327" s="4"/>
    </row>
    <row r="328" spans="1:23" x14ac:dyDescent="0.2">
      <c r="A328" s="4">
        <v>50</v>
      </c>
      <c r="B328" s="4">
        <v>0</v>
      </c>
      <c r="C328" s="4">
        <v>0</v>
      </c>
      <c r="D328" s="4">
        <v>2</v>
      </c>
      <c r="E328" s="4">
        <v>0</v>
      </c>
      <c r="F328" s="4">
        <v>0</v>
      </c>
      <c r="G328" s="4" t="s">
        <v>204</v>
      </c>
      <c r="H328" s="4" t="s">
        <v>94</v>
      </c>
      <c r="I328" s="4"/>
      <c r="J328" s="4"/>
      <c r="K328" s="4">
        <v>212</v>
      </c>
      <c r="L328" s="4">
        <v>91</v>
      </c>
      <c r="M328" s="4">
        <v>3</v>
      </c>
      <c r="N328" s="4" t="s">
        <v>2</v>
      </c>
      <c r="O328" s="4">
        <v>0</v>
      </c>
      <c r="P328" s="4"/>
      <c r="Q328" s="4"/>
      <c r="R328" s="4"/>
      <c r="S328" s="4"/>
      <c r="T328" s="4"/>
      <c r="U328" s="4"/>
      <c r="V328" s="4"/>
      <c r="W328" s="4"/>
    </row>
    <row r="329" spans="1:23" x14ac:dyDescent="0.2">
      <c r="A329" s="4">
        <v>50</v>
      </c>
      <c r="B329" s="4">
        <v>0</v>
      </c>
      <c r="C329" s="4">
        <v>0</v>
      </c>
      <c r="D329" s="4">
        <v>2</v>
      </c>
      <c r="E329" s="4">
        <v>0</v>
      </c>
      <c r="F329" s="4">
        <v>0</v>
      </c>
      <c r="G329" s="4" t="s">
        <v>205</v>
      </c>
      <c r="H329" s="4" t="s">
        <v>96</v>
      </c>
      <c r="I329" s="4"/>
      <c r="J329" s="4"/>
      <c r="K329" s="4">
        <v>212</v>
      </c>
      <c r="L329" s="4">
        <v>92</v>
      </c>
      <c r="M329" s="4">
        <v>3</v>
      </c>
      <c r="N329" s="4" t="s">
        <v>2</v>
      </c>
      <c r="O329" s="4">
        <v>0</v>
      </c>
      <c r="P329" s="4"/>
      <c r="Q329" s="4"/>
      <c r="R329" s="4"/>
      <c r="S329" s="4"/>
      <c r="T329" s="4"/>
      <c r="U329" s="4"/>
      <c r="V329" s="4"/>
      <c r="W329" s="4"/>
    </row>
    <row r="330" spans="1:23" x14ac:dyDescent="0.2">
      <c r="A330" s="4">
        <v>50</v>
      </c>
      <c r="B330" s="4">
        <v>0</v>
      </c>
      <c r="C330" s="4">
        <v>0</v>
      </c>
      <c r="D330" s="4">
        <v>2</v>
      </c>
      <c r="E330" s="4">
        <v>0</v>
      </c>
      <c r="F330" s="4">
        <v>0</v>
      </c>
      <c r="G330" s="4" t="s">
        <v>206</v>
      </c>
      <c r="H330" s="4" t="s">
        <v>144</v>
      </c>
      <c r="I330" s="4"/>
      <c r="J330" s="4"/>
      <c r="K330" s="4">
        <v>212</v>
      </c>
      <c r="L330" s="4">
        <v>93</v>
      </c>
      <c r="M330" s="4">
        <v>1</v>
      </c>
      <c r="N330" s="4" t="s">
        <v>2</v>
      </c>
      <c r="O330" s="4">
        <v>0</v>
      </c>
      <c r="P330" s="4"/>
      <c r="Q330" s="4"/>
      <c r="R330" s="4"/>
      <c r="S330" s="4"/>
      <c r="T330" s="4"/>
      <c r="U330" s="4"/>
      <c r="V330" s="4"/>
      <c r="W330" s="4"/>
    </row>
    <row r="331" spans="1:23" x14ac:dyDescent="0.2">
      <c r="A331" s="4">
        <v>50</v>
      </c>
      <c r="B331" s="4">
        <v>0</v>
      </c>
      <c r="C331" s="4">
        <v>0</v>
      </c>
      <c r="D331" s="4">
        <v>2</v>
      </c>
      <c r="E331" s="4">
        <v>0</v>
      </c>
      <c r="F331" s="4">
        <v>0</v>
      </c>
      <c r="G331" s="4" t="s">
        <v>207</v>
      </c>
      <c r="H331" s="4" t="s">
        <v>146</v>
      </c>
      <c r="I331" s="4"/>
      <c r="J331" s="4"/>
      <c r="K331" s="4">
        <v>212</v>
      </c>
      <c r="L331" s="4">
        <v>94</v>
      </c>
      <c r="M331" s="4">
        <v>1</v>
      </c>
      <c r="N331" s="4" t="s">
        <v>2</v>
      </c>
      <c r="O331" s="4">
        <v>0</v>
      </c>
      <c r="P331" s="4"/>
      <c r="Q331" s="4"/>
      <c r="R331" s="4"/>
      <c r="S331" s="4"/>
      <c r="T331" s="4"/>
      <c r="U331" s="4"/>
      <c r="V331" s="4"/>
      <c r="W331" s="4"/>
    </row>
    <row r="332" spans="1:23" x14ac:dyDescent="0.2">
      <c r="A332" s="4">
        <v>50</v>
      </c>
      <c r="B332" s="4">
        <v>0</v>
      </c>
      <c r="C332" s="4">
        <v>0</v>
      </c>
      <c r="D332" s="4">
        <v>2</v>
      </c>
      <c r="E332" s="4">
        <v>0</v>
      </c>
      <c r="F332" s="4">
        <f>ROUND(F321+F330+F331,O332)</f>
        <v>0</v>
      </c>
      <c r="G332" s="4" t="s">
        <v>208</v>
      </c>
      <c r="H332" s="4" t="s">
        <v>209</v>
      </c>
      <c r="I332" s="4"/>
      <c r="J332" s="4"/>
      <c r="K332" s="4">
        <v>212</v>
      </c>
      <c r="L332" s="4">
        <v>95</v>
      </c>
      <c r="M332" s="4">
        <v>1</v>
      </c>
      <c r="N332" s="4" t="s">
        <v>210</v>
      </c>
      <c r="O332" s="4">
        <v>0</v>
      </c>
      <c r="P332" s="4"/>
      <c r="Q332" s="4"/>
      <c r="R332" s="4"/>
      <c r="S332" s="4"/>
      <c r="T332" s="4"/>
      <c r="U332" s="4"/>
      <c r="V332" s="4"/>
      <c r="W332" s="4"/>
    </row>
    <row r="333" spans="1:23" x14ac:dyDescent="0.2">
      <c r="A333" s="4">
        <v>50</v>
      </c>
      <c r="B333" s="4">
        <v>0</v>
      </c>
      <c r="C333" s="4">
        <v>0</v>
      </c>
      <c r="D333" s="4">
        <v>2</v>
      </c>
      <c r="E333" s="4">
        <v>0</v>
      </c>
      <c r="F333" s="4">
        <f>ROUND(F334+F337+F338+F335,O333)</f>
        <v>0</v>
      </c>
      <c r="G333" s="4" t="s">
        <v>211</v>
      </c>
      <c r="H333" s="4" t="s">
        <v>212</v>
      </c>
      <c r="I333" s="4"/>
      <c r="J333" s="4"/>
      <c r="K333" s="4">
        <v>212</v>
      </c>
      <c r="L333" s="4">
        <v>96</v>
      </c>
      <c r="M333" s="4">
        <v>1</v>
      </c>
      <c r="N333" s="4" t="s">
        <v>2</v>
      </c>
      <c r="O333" s="4">
        <v>0</v>
      </c>
      <c r="P333" s="4"/>
      <c r="Q333" s="4"/>
      <c r="R333" s="4"/>
      <c r="S333" s="4"/>
      <c r="T333" s="4"/>
      <c r="U333" s="4"/>
      <c r="V333" s="4"/>
      <c r="W333" s="4"/>
    </row>
    <row r="334" spans="1:23" x14ac:dyDescent="0.2">
      <c r="A334" s="4">
        <v>50</v>
      </c>
      <c r="B334" s="4">
        <v>0</v>
      </c>
      <c r="C334" s="4">
        <v>0</v>
      </c>
      <c r="D334" s="4">
        <v>2</v>
      </c>
      <c r="E334" s="4">
        <v>0</v>
      </c>
      <c r="F334" s="4">
        <v>0</v>
      </c>
      <c r="G334" s="4" t="s">
        <v>213</v>
      </c>
      <c r="H334" s="4" t="s">
        <v>131</v>
      </c>
      <c r="I334" s="4"/>
      <c r="J334" s="4"/>
      <c r="K334" s="4">
        <v>212</v>
      </c>
      <c r="L334" s="4">
        <v>97</v>
      </c>
      <c r="M334" s="4">
        <v>3</v>
      </c>
      <c r="N334" s="4" t="s">
        <v>2</v>
      </c>
      <c r="O334" s="4">
        <v>0</v>
      </c>
      <c r="P334" s="4"/>
      <c r="Q334" s="4"/>
      <c r="R334" s="4"/>
      <c r="S334" s="4"/>
      <c r="T334" s="4"/>
      <c r="U334" s="4"/>
      <c r="V334" s="4"/>
      <c r="W334" s="4"/>
    </row>
    <row r="335" spans="1:23" x14ac:dyDescent="0.2">
      <c r="A335" s="4">
        <v>50</v>
      </c>
      <c r="B335" s="4">
        <v>0</v>
      </c>
      <c r="C335" s="4">
        <v>0</v>
      </c>
      <c r="D335" s="4">
        <v>2</v>
      </c>
      <c r="E335" s="4">
        <v>0</v>
      </c>
      <c r="F335" s="4">
        <v>0</v>
      </c>
      <c r="G335" s="4" t="s">
        <v>214</v>
      </c>
      <c r="H335" s="4" t="s">
        <v>133</v>
      </c>
      <c r="I335" s="4"/>
      <c r="J335" s="4"/>
      <c r="K335" s="4">
        <v>212</v>
      </c>
      <c r="L335" s="4">
        <v>98</v>
      </c>
      <c r="M335" s="4">
        <v>1</v>
      </c>
      <c r="N335" s="4" t="s">
        <v>2</v>
      </c>
      <c r="O335" s="4">
        <v>0</v>
      </c>
      <c r="P335" s="4"/>
      <c r="Q335" s="4"/>
      <c r="R335" s="4"/>
      <c r="S335" s="4"/>
      <c r="T335" s="4"/>
      <c r="U335" s="4"/>
      <c r="V335" s="4"/>
      <c r="W335" s="4"/>
    </row>
    <row r="336" spans="1:23" x14ac:dyDescent="0.2">
      <c r="A336" s="4">
        <v>50</v>
      </c>
      <c r="B336" s="4">
        <v>0</v>
      </c>
      <c r="C336" s="4">
        <v>0</v>
      </c>
      <c r="D336" s="4">
        <v>2</v>
      </c>
      <c r="E336" s="4">
        <v>0</v>
      </c>
      <c r="F336" s="4">
        <v>0</v>
      </c>
      <c r="G336" s="4" t="s">
        <v>215</v>
      </c>
      <c r="H336" s="4" t="s">
        <v>92</v>
      </c>
      <c r="I336" s="4"/>
      <c r="J336" s="4"/>
      <c r="K336" s="4">
        <v>212</v>
      </c>
      <c r="L336" s="4">
        <v>99</v>
      </c>
      <c r="M336" s="4">
        <v>1</v>
      </c>
      <c r="N336" s="4" t="s">
        <v>2</v>
      </c>
      <c r="O336" s="4">
        <v>0</v>
      </c>
      <c r="P336" s="4"/>
      <c r="Q336" s="4"/>
      <c r="R336" s="4"/>
      <c r="S336" s="4"/>
      <c r="T336" s="4"/>
      <c r="U336" s="4"/>
      <c r="V336" s="4"/>
      <c r="W336" s="4"/>
    </row>
    <row r="337" spans="1:23" x14ac:dyDescent="0.2">
      <c r="A337" s="4">
        <v>50</v>
      </c>
      <c r="B337" s="4">
        <v>0</v>
      </c>
      <c r="C337" s="4">
        <v>0</v>
      </c>
      <c r="D337" s="4">
        <v>2</v>
      </c>
      <c r="E337" s="4">
        <v>0</v>
      </c>
      <c r="F337" s="4">
        <v>0</v>
      </c>
      <c r="G337" s="4" t="s">
        <v>216</v>
      </c>
      <c r="H337" s="4" t="s">
        <v>136</v>
      </c>
      <c r="I337" s="4"/>
      <c r="J337" s="4"/>
      <c r="K337" s="4">
        <v>212</v>
      </c>
      <c r="L337" s="4">
        <v>100</v>
      </c>
      <c r="M337" s="4">
        <v>3</v>
      </c>
      <c r="N337" s="4" t="s">
        <v>2</v>
      </c>
      <c r="O337" s="4">
        <v>0</v>
      </c>
      <c r="P337" s="4"/>
      <c r="Q337" s="4"/>
      <c r="R337" s="4"/>
      <c r="S337" s="4"/>
      <c r="T337" s="4"/>
      <c r="U337" s="4"/>
      <c r="V337" s="4"/>
      <c r="W337" s="4"/>
    </row>
    <row r="338" spans="1:23" x14ac:dyDescent="0.2">
      <c r="A338" s="4">
        <v>50</v>
      </c>
      <c r="B338" s="4">
        <v>0</v>
      </c>
      <c r="C338" s="4">
        <v>0</v>
      </c>
      <c r="D338" s="4">
        <v>2</v>
      </c>
      <c r="E338" s="4">
        <v>0</v>
      </c>
      <c r="F338" s="4">
        <v>0</v>
      </c>
      <c r="G338" s="4" t="s">
        <v>217</v>
      </c>
      <c r="H338" s="4" t="s">
        <v>138</v>
      </c>
      <c r="I338" s="4"/>
      <c r="J338" s="4"/>
      <c r="K338" s="4">
        <v>212</v>
      </c>
      <c r="L338" s="4">
        <v>101</v>
      </c>
      <c r="M338" s="4">
        <v>3</v>
      </c>
      <c r="N338" s="4" t="s">
        <v>2</v>
      </c>
      <c r="O338" s="4">
        <v>0</v>
      </c>
      <c r="P338" s="4"/>
      <c r="Q338" s="4"/>
      <c r="R338" s="4"/>
      <c r="S338" s="4"/>
      <c r="T338" s="4"/>
      <c r="U338" s="4"/>
      <c r="V338" s="4"/>
      <c r="W338" s="4"/>
    </row>
    <row r="339" spans="1:23" x14ac:dyDescent="0.2">
      <c r="A339" s="4">
        <v>50</v>
      </c>
      <c r="B339" s="4">
        <v>0</v>
      </c>
      <c r="C339" s="4">
        <v>0</v>
      </c>
      <c r="D339" s="4">
        <v>2</v>
      </c>
      <c r="E339" s="4">
        <v>0</v>
      </c>
      <c r="F339" s="4">
        <v>0</v>
      </c>
      <c r="G339" s="4" t="s">
        <v>218</v>
      </c>
      <c r="H339" s="4" t="s">
        <v>140</v>
      </c>
      <c r="I339" s="4"/>
      <c r="J339" s="4"/>
      <c r="K339" s="4">
        <v>212</v>
      </c>
      <c r="L339" s="4">
        <v>102</v>
      </c>
      <c r="M339" s="4">
        <v>3</v>
      </c>
      <c r="N339" s="4" t="s">
        <v>2</v>
      </c>
      <c r="O339" s="4">
        <v>0</v>
      </c>
      <c r="P339" s="4"/>
      <c r="Q339" s="4"/>
      <c r="R339" s="4"/>
      <c r="S339" s="4"/>
      <c r="T339" s="4"/>
      <c r="U339" s="4"/>
      <c r="V339" s="4"/>
      <c r="W339" s="4"/>
    </row>
    <row r="340" spans="1:23" x14ac:dyDescent="0.2">
      <c r="A340" s="4">
        <v>50</v>
      </c>
      <c r="B340" s="4">
        <v>0</v>
      </c>
      <c r="C340" s="4">
        <v>0</v>
      </c>
      <c r="D340" s="4">
        <v>2</v>
      </c>
      <c r="E340" s="4">
        <v>0</v>
      </c>
      <c r="F340" s="4">
        <v>0</v>
      </c>
      <c r="G340" s="4" t="s">
        <v>219</v>
      </c>
      <c r="H340" s="4" t="s">
        <v>94</v>
      </c>
      <c r="I340" s="4"/>
      <c r="J340" s="4"/>
      <c r="K340" s="4">
        <v>212</v>
      </c>
      <c r="L340" s="4">
        <v>103</v>
      </c>
      <c r="M340" s="4">
        <v>3</v>
      </c>
      <c r="N340" s="4" t="s">
        <v>2</v>
      </c>
      <c r="O340" s="4">
        <v>0</v>
      </c>
      <c r="P340" s="4"/>
      <c r="Q340" s="4"/>
      <c r="R340" s="4"/>
      <c r="S340" s="4"/>
      <c r="T340" s="4"/>
      <c r="U340" s="4"/>
      <c r="V340" s="4"/>
      <c r="W340" s="4"/>
    </row>
    <row r="341" spans="1:23" x14ac:dyDescent="0.2">
      <c r="A341" s="4">
        <v>50</v>
      </c>
      <c r="B341" s="4">
        <v>0</v>
      </c>
      <c r="C341" s="4">
        <v>0</v>
      </c>
      <c r="D341" s="4">
        <v>2</v>
      </c>
      <c r="E341" s="4">
        <v>0</v>
      </c>
      <c r="F341" s="4">
        <v>0</v>
      </c>
      <c r="G341" s="4" t="s">
        <v>220</v>
      </c>
      <c r="H341" s="4" t="s">
        <v>96</v>
      </c>
      <c r="I341" s="4"/>
      <c r="J341" s="4"/>
      <c r="K341" s="4">
        <v>212</v>
      </c>
      <c r="L341" s="4">
        <v>104</v>
      </c>
      <c r="M341" s="4">
        <v>3</v>
      </c>
      <c r="N341" s="4" t="s">
        <v>2</v>
      </c>
      <c r="O341" s="4">
        <v>0</v>
      </c>
      <c r="P341" s="4"/>
      <c r="Q341" s="4"/>
      <c r="R341" s="4"/>
      <c r="S341" s="4"/>
      <c r="T341" s="4"/>
      <c r="U341" s="4"/>
      <c r="V341" s="4"/>
      <c r="W341" s="4"/>
    </row>
    <row r="342" spans="1:23" x14ac:dyDescent="0.2">
      <c r="A342" s="4">
        <v>50</v>
      </c>
      <c r="B342" s="4">
        <v>0</v>
      </c>
      <c r="C342" s="4">
        <v>0</v>
      </c>
      <c r="D342" s="4">
        <v>2</v>
      </c>
      <c r="E342" s="4">
        <v>0</v>
      </c>
      <c r="F342" s="4">
        <v>0</v>
      </c>
      <c r="G342" s="4" t="s">
        <v>221</v>
      </c>
      <c r="H342" s="4" t="s">
        <v>144</v>
      </c>
      <c r="I342" s="4"/>
      <c r="J342" s="4"/>
      <c r="K342" s="4">
        <v>212</v>
      </c>
      <c r="L342" s="4">
        <v>105</v>
      </c>
      <c r="M342" s="4">
        <v>1</v>
      </c>
      <c r="N342" s="4" t="s">
        <v>2</v>
      </c>
      <c r="O342" s="4">
        <v>0</v>
      </c>
      <c r="P342" s="4"/>
      <c r="Q342" s="4"/>
      <c r="R342" s="4"/>
      <c r="S342" s="4"/>
      <c r="T342" s="4"/>
      <c r="U342" s="4"/>
      <c r="V342" s="4"/>
      <c r="W342" s="4"/>
    </row>
    <row r="343" spans="1:23" x14ac:dyDescent="0.2">
      <c r="A343" s="4">
        <v>50</v>
      </c>
      <c r="B343" s="4">
        <v>0</v>
      </c>
      <c r="C343" s="4">
        <v>0</v>
      </c>
      <c r="D343" s="4">
        <v>2</v>
      </c>
      <c r="E343" s="4">
        <v>0</v>
      </c>
      <c r="F343" s="4">
        <v>0</v>
      </c>
      <c r="G343" s="4" t="s">
        <v>222</v>
      </c>
      <c r="H343" s="4" t="s">
        <v>146</v>
      </c>
      <c r="I343" s="4"/>
      <c r="J343" s="4"/>
      <c r="K343" s="4">
        <v>212</v>
      </c>
      <c r="L343" s="4">
        <v>106</v>
      </c>
      <c r="M343" s="4">
        <v>1</v>
      </c>
      <c r="N343" s="4" t="s">
        <v>2</v>
      </c>
      <c r="O343" s="4">
        <v>0</v>
      </c>
      <c r="P343" s="4"/>
      <c r="Q343" s="4"/>
      <c r="R343" s="4"/>
      <c r="S343" s="4"/>
      <c r="T343" s="4"/>
      <c r="U343" s="4"/>
      <c r="V343" s="4"/>
      <c r="W343" s="4"/>
    </row>
    <row r="344" spans="1:23" x14ac:dyDescent="0.2">
      <c r="A344" s="4">
        <v>50</v>
      </c>
      <c r="B344" s="4">
        <v>0</v>
      </c>
      <c r="C344" s="4">
        <v>0</v>
      </c>
      <c r="D344" s="4">
        <v>2</v>
      </c>
      <c r="E344" s="4">
        <v>0</v>
      </c>
      <c r="F344" s="4">
        <f>ROUND(F333+F342+F343,O344)</f>
        <v>0</v>
      </c>
      <c r="G344" s="4" t="s">
        <v>223</v>
      </c>
      <c r="H344" s="4" t="s">
        <v>224</v>
      </c>
      <c r="I344" s="4"/>
      <c r="J344" s="4"/>
      <c r="K344" s="4">
        <v>212</v>
      </c>
      <c r="L344" s="4">
        <v>107</v>
      </c>
      <c r="M344" s="4">
        <v>1</v>
      </c>
      <c r="N344" s="4" t="s">
        <v>225</v>
      </c>
      <c r="O344" s="4">
        <v>0</v>
      </c>
      <c r="P344" s="4"/>
      <c r="Q344" s="4"/>
      <c r="R344" s="4"/>
      <c r="S344" s="4"/>
      <c r="T344" s="4"/>
      <c r="U344" s="4"/>
      <c r="V344" s="4"/>
      <c r="W344" s="4"/>
    </row>
    <row r="345" spans="1:23" x14ac:dyDescent="0.2">
      <c r="A345" s="4">
        <v>50</v>
      </c>
      <c r="B345" s="4">
        <v>0</v>
      </c>
      <c r="C345" s="4">
        <v>0</v>
      </c>
      <c r="D345" s="4">
        <v>2</v>
      </c>
      <c r="E345" s="4">
        <v>0</v>
      </c>
      <c r="F345" s="4">
        <f>ROUND(F346+F349+F350+F347,O345)</f>
        <v>0</v>
      </c>
      <c r="G345" s="4" t="s">
        <v>226</v>
      </c>
      <c r="H345" s="4" t="s">
        <v>227</v>
      </c>
      <c r="I345" s="4"/>
      <c r="J345" s="4"/>
      <c r="K345" s="4">
        <v>212</v>
      </c>
      <c r="L345" s="4">
        <v>108</v>
      </c>
      <c r="M345" s="4">
        <v>1</v>
      </c>
      <c r="N345" s="4" t="s">
        <v>2</v>
      </c>
      <c r="O345" s="4">
        <v>0</v>
      </c>
      <c r="P345" s="4"/>
      <c r="Q345" s="4"/>
      <c r="R345" s="4"/>
      <c r="S345" s="4"/>
      <c r="T345" s="4"/>
      <c r="U345" s="4"/>
      <c r="V345" s="4"/>
      <c r="W345" s="4"/>
    </row>
    <row r="346" spans="1:23" x14ac:dyDescent="0.2">
      <c r="A346" s="4">
        <v>50</v>
      </c>
      <c r="B346" s="4">
        <v>0</v>
      </c>
      <c r="C346" s="4">
        <v>0</v>
      </c>
      <c r="D346" s="4">
        <v>2</v>
      </c>
      <c r="E346" s="4">
        <v>0</v>
      </c>
      <c r="F346" s="4">
        <v>0</v>
      </c>
      <c r="G346" s="4" t="s">
        <v>228</v>
      </c>
      <c r="H346" s="4" t="s">
        <v>131</v>
      </c>
      <c r="I346" s="4"/>
      <c r="J346" s="4"/>
      <c r="K346" s="4">
        <v>212</v>
      </c>
      <c r="L346" s="4">
        <v>109</v>
      </c>
      <c r="M346" s="4">
        <v>3</v>
      </c>
      <c r="N346" s="4" t="s">
        <v>2</v>
      </c>
      <c r="O346" s="4">
        <v>0</v>
      </c>
      <c r="P346" s="4"/>
      <c r="Q346" s="4"/>
      <c r="R346" s="4"/>
      <c r="S346" s="4"/>
      <c r="T346" s="4"/>
      <c r="U346" s="4"/>
      <c r="V346" s="4"/>
      <c r="W346" s="4"/>
    </row>
    <row r="347" spans="1:23" x14ac:dyDescent="0.2">
      <c r="A347" s="4">
        <v>50</v>
      </c>
      <c r="B347" s="4">
        <v>0</v>
      </c>
      <c r="C347" s="4">
        <v>0</v>
      </c>
      <c r="D347" s="4">
        <v>2</v>
      </c>
      <c r="E347" s="4">
        <v>0</v>
      </c>
      <c r="F347" s="4">
        <v>0</v>
      </c>
      <c r="G347" s="4" t="s">
        <v>229</v>
      </c>
      <c r="H347" s="4" t="s">
        <v>133</v>
      </c>
      <c r="I347" s="4"/>
      <c r="J347" s="4"/>
      <c r="K347" s="4">
        <v>212</v>
      </c>
      <c r="L347" s="4">
        <v>110</v>
      </c>
      <c r="M347" s="4">
        <v>1</v>
      </c>
      <c r="N347" s="4" t="s">
        <v>2</v>
      </c>
      <c r="O347" s="4">
        <v>0</v>
      </c>
      <c r="P347" s="4"/>
      <c r="Q347" s="4"/>
      <c r="R347" s="4"/>
      <c r="S347" s="4"/>
      <c r="T347" s="4"/>
      <c r="U347" s="4"/>
      <c r="V347" s="4"/>
      <c r="W347" s="4"/>
    </row>
    <row r="348" spans="1:23" x14ac:dyDescent="0.2">
      <c r="A348" s="4">
        <v>50</v>
      </c>
      <c r="B348" s="4">
        <v>0</v>
      </c>
      <c r="C348" s="4">
        <v>0</v>
      </c>
      <c r="D348" s="4">
        <v>2</v>
      </c>
      <c r="E348" s="4">
        <v>0</v>
      </c>
      <c r="F348" s="4">
        <v>0</v>
      </c>
      <c r="G348" s="4" t="s">
        <v>230</v>
      </c>
      <c r="H348" s="4" t="s">
        <v>185</v>
      </c>
      <c r="I348" s="4"/>
      <c r="J348" s="4"/>
      <c r="K348" s="4">
        <v>212</v>
      </c>
      <c r="L348" s="4">
        <v>111</v>
      </c>
      <c r="M348" s="4">
        <v>1</v>
      </c>
      <c r="N348" s="4" t="s">
        <v>2</v>
      </c>
      <c r="O348" s="4">
        <v>0</v>
      </c>
      <c r="P348" s="4"/>
      <c r="Q348" s="4"/>
      <c r="R348" s="4"/>
      <c r="S348" s="4"/>
      <c r="T348" s="4"/>
      <c r="U348" s="4"/>
      <c r="V348" s="4"/>
      <c r="W348" s="4"/>
    </row>
    <row r="349" spans="1:23" x14ac:dyDescent="0.2">
      <c r="A349" s="4">
        <v>50</v>
      </c>
      <c r="B349" s="4">
        <v>0</v>
      </c>
      <c r="C349" s="4">
        <v>0</v>
      </c>
      <c r="D349" s="4">
        <v>2</v>
      </c>
      <c r="E349" s="4">
        <v>0</v>
      </c>
      <c r="F349" s="4">
        <v>0</v>
      </c>
      <c r="G349" s="4" t="s">
        <v>231</v>
      </c>
      <c r="H349" s="4" t="s">
        <v>136</v>
      </c>
      <c r="I349" s="4"/>
      <c r="J349" s="4"/>
      <c r="K349" s="4">
        <v>212</v>
      </c>
      <c r="L349" s="4">
        <v>112</v>
      </c>
      <c r="M349" s="4">
        <v>3</v>
      </c>
      <c r="N349" s="4" t="s">
        <v>2</v>
      </c>
      <c r="O349" s="4">
        <v>0</v>
      </c>
      <c r="P349" s="4"/>
      <c r="Q349" s="4"/>
      <c r="R349" s="4"/>
      <c r="S349" s="4"/>
      <c r="T349" s="4"/>
      <c r="U349" s="4"/>
      <c r="V349" s="4"/>
      <c r="W349" s="4"/>
    </row>
    <row r="350" spans="1:23" x14ac:dyDescent="0.2">
      <c r="A350" s="4">
        <v>50</v>
      </c>
      <c r="B350" s="4">
        <v>0</v>
      </c>
      <c r="C350" s="4">
        <v>0</v>
      </c>
      <c r="D350" s="4">
        <v>2</v>
      </c>
      <c r="E350" s="4">
        <v>0</v>
      </c>
      <c r="F350" s="4">
        <v>0</v>
      </c>
      <c r="G350" s="4" t="s">
        <v>232</v>
      </c>
      <c r="H350" s="4" t="s">
        <v>138</v>
      </c>
      <c r="I350" s="4"/>
      <c r="J350" s="4"/>
      <c r="K350" s="4">
        <v>212</v>
      </c>
      <c r="L350" s="4">
        <v>113</v>
      </c>
      <c r="M350" s="4">
        <v>3</v>
      </c>
      <c r="N350" s="4" t="s">
        <v>2</v>
      </c>
      <c r="O350" s="4">
        <v>0</v>
      </c>
      <c r="P350" s="4"/>
      <c r="Q350" s="4"/>
      <c r="R350" s="4"/>
      <c r="S350" s="4"/>
      <c r="T350" s="4"/>
      <c r="U350" s="4"/>
      <c r="V350" s="4"/>
      <c r="W350" s="4"/>
    </row>
    <row r="351" spans="1:23" x14ac:dyDescent="0.2">
      <c r="A351" s="4">
        <v>50</v>
      </c>
      <c r="B351" s="4">
        <v>0</v>
      </c>
      <c r="C351" s="4">
        <v>0</v>
      </c>
      <c r="D351" s="4">
        <v>2</v>
      </c>
      <c r="E351" s="4">
        <v>0</v>
      </c>
      <c r="F351" s="4">
        <v>0</v>
      </c>
      <c r="G351" s="4" t="s">
        <v>233</v>
      </c>
      <c r="H351" s="4" t="s">
        <v>140</v>
      </c>
      <c r="I351" s="4"/>
      <c r="J351" s="4"/>
      <c r="K351" s="4">
        <v>212</v>
      </c>
      <c r="L351" s="4">
        <v>114</v>
      </c>
      <c r="M351" s="4">
        <v>3</v>
      </c>
      <c r="N351" s="4" t="s">
        <v>2</v>
      </c>
      <c r="O351" s="4">
        <v>0</v>
      </c>
      <c r="P351" s="4"/>
      <c r="Q351" s="4"/>
      <c r="R351" s="4"/>
      <c r="S351" s="4"/>
      <c r="T351" s="4"/>
      <c r="U351" s="4"/>
      <c r="V351" s="4"/>
      <c r="W351" s="4"/>
    </row>
    <row r="352" spans="1:23" x14ac:dyDescent="0.2">
      <c r="A352" s="4">
        <v>50</v>
      </c>
      <c r="B352" s="4">
        <v>0</v>
      </c>
      <c r="C352" s="4">
        <v>0</v>
      </c>
      <c r="D352" s="4">
        <v>2</v>
      </c>
      <c r="E352" s="4">
        <v>0</v>
      </c>
      <c r="F352" s="4">
        <v>0</v>
      </c>
      <c r="G352" s="4" t="s">
        <v>234</v>
      </c>
      <c r="H352" s="4" t="s">
        <v>94</v>
      </c>
      <c r="I352" s="4"/>
      <c r="J352" s="4"/>
      <c r="K352" s="4">
        <v>212</v>
      </c>
      <c r="L352" s="4">
        <v>115</v>
      </c>
      <c r="M352" s="4">
        <v>3</v>
      </c>
      <c r="N352" s="4" t="s">
        <v>2</v>
      </c>
      <c r="O352" s="4">
        <v>0</v>
      </c>
      <c r="P352" s="4"/>
      <c r="Q352" s="4"/>
      <c r="R352" s="4"/>
      <c r="S352" s="4"/>
      <c r="T352" s="4"/>
      <c r="U352" s="4"/>
      <c r="V352" s="4"/>
      <c r="W352" s="4"/>
    </row>
    <row r="353" spans="1:23" x14ac:dyDescent="0.2">
      <c r="A353" s="4">
        <v>50</v>
      </c>
      <c r="B353" s="4">
        <v>0</v>
      </c>
      <c r="C353" s="4">
        <v>0</v>
      </c>
      <c r="D353" s="4">
        <v>2</v>
      </c>
      <c r="E353" s="4">
        <v>0</v>
      </c>
      <c r="F353" s="4">
        <v>0</v>
      </c>
      <c r="G353" s="4" t="s">
        <v>235</v>
      </c>
      <c r="H353" s="4" t="s">
        <v>96</v>
      </c>
      <c r="I353" s="4"/>
      <c r="J353" s="4"/>
      <c r="K353" s="4">
        <v>212</v>
      </c>
      <c r="L353" s="4">
        <v>116</v>
      </c>
      <c r="M353" s="4">
        <v>3</v>
      </c>
      <c r="N353" s="4" t="s">
        <v>2</v>
      </c>
      <c r="O353" s="4">
        <v>0</v>
      </c>
      <c r="P353" s="4"/>
      <c r="Q353" s="4"/>
      <c r="R353" s="4"/>
      <c r="S353" s="4"/>
      <c r="T353" s="4"/>
      <c r="U353" s="4"/>
      <c r="V353" s="4"/>
      <c r="W353" s="4"/>
    </row>
    <row r="354" spans="1:23" x14ac:dyDescent="0.2">
      <c r="A354" s="4">
        <v>50</v>
      </c>
      <c r="B354" s="4">
        <v>0</v>
      </c>
      <c r="C354" s="4">
        <v>0</v>
      </c>
      <c r="D354" s="4">
        <v>2</v>
      </c>
      <c r="E354" s="4">
        <v>0</v>
      </c>
      <c r="F354" s="4">
        <v>0</v>
      </c>
      <c r="G354" s="4" t="s">
        <v>236</v>
      </c>
      <c r="H354" s="4" t="s">
        <v>144</v>
      </c>
      <c r="I354" s="4"/>
      <c r="J354" s="4"/>
      <c r="K354" s="4">
        <v>212</v>
      </c>
      <c r="L354" s="4">
        <v>117</v>
      </c>
      <c r="M354" s="4">
        <v>1</v>
      </c>
      <c r="N354" s="4" t="s">
        <v>2</v>
      </c>
      <c r="O354" s="4">
        <v>0</v>
      </c>
      <c r="P354" s="4"/>
      <c r="Q354" s="4"/>
      <c r="R354" s="4"/>
      <c r="S354" s="4"/>
      <c r="T354" s="4"/>
      <c r="U354" s="4"/>
      <c r="V354" s="4"/>
      <c r="W354" s="4"/>
    </row>
    <row r="355" spans="1:23" x14ac:dyDescent="0.2">
      <c r="A355" s="4">
        <v>50</v>
      </c>
      <c r="B355" s="4">
        <v>0</v>
      </c>
      <c r="C355" s="4">
        <v>0</v>
      </c>
      <c r="D355" s="4">
        <v>2</v>
      </c>
      <c r="E355" s="4">
        <v>0</v>
      </c>
      <c r="F355" s="4">
        <v>0</v>
      </c>
      <c r="G355" s="4" t="s">
        <v>237</v>
      </c>
      <c r="H355" s="4" t="s">
        <v>146</v>
      </c>
      <c r="I355" s="4"/>
      <c r="J355" s="4"/>
      <c r="K355" s="4">
        <v>212</v>
      </c>
      <c r="L355" s="4">
        <v>118</v>
      </c>
      <c r="M355" s="4">
        <v>1</v>
      </c>
      <c r="N355" s="4" t="s">
        <v>2</v>
      </c>
      <c r="O355" s="4">
        <v>0</v>
      </c>
      <c r="P355" s="4"/>
      <c r="Q355" s="4"/>
      <c r="R355" s="4"/>
      <c r="S355" s="4"/>
      <c r="T355" s="4"/>
      <c r="U355" s="4"/>
      <c r="V355" s="4"/>
      <c r="W355" s="4"/>
    </row>
    <row r="356" spans="1:23" x14ac:dyDescent="0.2">
      <c r="A356" s="4">
        <v>50</v>
      </c>
      <c r="B356" s="4">
        <v>0</v>
      </c>
      <c r="C356" s="4">
        <v>0</v>
      </c>
      <c r="D356" s="4">
        <v>2</v>
      </c>
      <c r="E356" s="4">
        <v>0</v>
      </c>
      <c r="F356" s="4">
        <f>ROUND(F345+F354+F355,O356)</f>
        <v>0</v>
      </c>
      <c r="G356" s="4" t="s">
        <v>238</v>
      </c>
      <c r="H356" s="4" t="s">
        <v>239</v>
      </c>
      <c r="I356" s="4"/>
      <c r="J356" s="4"/>
      <c r="K356" s="4">
        <v>212</v>
      </c>
      <c r="L356" s="4">
        <v>119</v>
      </c>
      <c r="M356" s="4">
        <v>1</v>
      </c>
      <c r="N356" s="4" t="s">
        <v>240</v>
      </c>
      <c r="O356" s="4">
        <v>0</v>
      </c>
      <c r="P356" s="4"/>
      <c r="Q356" s="4"/>
      <c r="R356" s="4"/>
      <c r="S356" s="4"/>
      <c r="T356" s="4"/>
      <c r="U356" s="4"/>
      <c r="V356" s="4"/>
      <c r="W356" s="4"/>
    </row>
    <row r="357" spans="1:23" x14ac:dyDescent="0.2">
      <c r="A357" s="4">
        <v>50</v>
      </c>
      <c r="B357" s="4">
        <v>0</v>
      </c>
      <c r="C357" s="4">
        <v>0</v>
      </c>
      <c r="D357" s="4">
        <v>2</v>
      </c>
      <c r="E357" s="4">
        <v>0</v>
      </c>
      <c r="F357" s="4">
        <f>ROUND(F358+F361+F362+F359,O357)</f>
        <v>0</v>
      </c>
      <c r="G357" s="4" t="s">
        <v>241</v>
      </c>
      <c r="H357" s="4" t="s">
        <v>242</v>
      </c>
      <c r="I357" s="4"/>
      <c r="J357" s="4"/>
      <c r="K357" s="4">
        <v>212</v>
      </c>
      <c r="L357" s="4">
        <v>120</v>
      </c>
      <c r="M357" s="4">
        <v>1</v>
      </c>
      <c r="N357" s="4" t="s">
        <v>2</v>
      </c>
      <c r="O357" s="4">
        <v>0</v>
      </c>
      <c r="P357" s="4"/>
      <c r="Q357" s="4"/>
      <c r="R357" s="4"/>
      <c r="S357" s="4"/>
      <c r="T357" s="4"/>
      <c r="U357" s="4"/>
      <c r="V357" s="4"/>
      <c r="W357" s="4"/>
    </row>
    <row r="358" spans="1:23" x14ac:dyDescent="0.2">
      <c r="A358" s="4">
        <v>50</v>
      </c>
      <c r="B358" s="4">
        <v>0</v>
      </c>
      <c r="C358" s="4">
        <v>0</v>
      </c>
      <c r="D358" s="4">
        <v>2</v>
      </c>
      <c r="E358" s="4">
        <v>0</v>
      </c>
      <c r="F358" s="4">
        <v>0</v>
      </c>
      <c r="G358" s="4" t="s">
        <v>243</v>
      </c>
      <c r="H358" s="4" t="s">
        <v>131</v>
      </c>
      <c r="I358" s="4"/>
      <c r="J358" s="4"/>
      <c r="K358" s="4">
        <v>212</v>
      </c>
      <c r="L358" s="4">
        <v>121</v>
      </c>
      <c r="M358" s="4">
        <v>3</v>
      </c>
      <c r="N358" s="4" t="s">
        <v>2</v>
      </c>
      <c r="O358" s="4">
        <v>0</v>
      </c>
      <c r="P358" s="4"/>
      <c r="Q358" s="4"/>
      <c r="R358" s="4"/>
      <c r="S358" s="4"/>
      <c r="T358" s="4"/>
      <c r="U358" s="4"/>
      <c r="V358" s="4"/>
      <c r="W358" s="4"/>
    </row>
    <row r="359" spans="1:23" x14ac:dyDescent="0.2">
      <c r="A359" s="4">
        <v>50</v>
      </c>
      <c r="B359" s="4">
        <v>0</v>
      </c>
      <c r="C359" s="4">
        <v>0</v>
      </c>
      <c r="D359" s="4">
        <v>2</v>
      </c>
      <c r="E359" s="4">
        <v>0</v>
      </c>
      <c r="F359" s="4">
        <v>0</v>
      </c>
      <c r="G359" s="4" t="s">
        <v>244</v>
      </c>
      <c r="H359" s="4" t="s">
        <v>133</v>
      </c>
      <c r="I359" s="4"/>
      <c r="J359" s="4"/>
      <c r="K359" s="4">
        <v>212</v>
      </c>
      <c r="L359" s="4">
        <v>122</v>
      </c>
      <c r="M359" s="4">
        <v>1</v>
      </c>
      <c r="N359" s="4" t="s">
        <v>2</v>
      </c>
      <c r="O359" s="4">
        <v>0</v>
      </c>
      <c r="P359" s="4"/>
      <c r="Q359" s="4"/>
      <c r="R359" s="4"/>
      <c r="S359" s="4"/>
      <c r="T359" s="4"/>
      <c r="U359" s="4"/>
      <c r="V359" s="4"/>
      <c r="W359" s="4"/>
    </row>
    <row r="360" spans="1:23" x14ac:dyDescent="0.2">
      <c r="A360" s="4">
        <v>50</v>
      </c>
      <c r="B360" s="4">
        <v>0</v>
      </c>
      <c r="C360" s="4">
        <v>0</v>
      </c>
      <c r="D360" s="4">
        <v>2</v>
      </c>
      <c r="E360" s="4">
        <v>0</v>
      </c>
      <c r="F360" s="4">
        <v>0</v>
      </c>
      <c r="G360" s="4" t="s">
        <v>245</v>
      </c>
      <c r="H360" s="4" t="s">
        <v>92</v>
      </c>
      <c r="I360" s="4"/>
      <c r="J360" s="4"/>
      <c r="K360" s="4">
        <v>212</v>
      </c>
      <c r="L360" s="4">
        <v>123</v>
      </c>
      <c r="M360" s="4">
        <v>1</v>
      </c>
      <c r="N360" s="4" t="s">
        <v>2</v>
      </c>
      <c r="O360" s="4">
        <v>0</v>
      </c>
      <c r="P360" s="4"/>
      <c r="Q360" s="4"/>
      <c r="R360" s="4"/>
      <c r="S360" s="4"/>
      <c r="T360" s="4"/>
      <c r="U360" s="4"/>
      <c r="V360" s="4"/>
      <c r="W360" s="4"/>
    </row>
    <row r="361" spans="1:23" x14ac:dyDescent="0.2">
      <c r="A361" s="4">
        <v>50</v>
      </c>
      <c r="B361" s="4">
        <v>0</v>
      </c>
      <c r="C361" s="4">
        <v>0</v>
      </c>
      <c r="D361" s="4">
        <v>2</v>
      </c>
      <c r="E361" s="4">
        <v>0</v>
      </c>
      <c r="F361" s="4">
        <v>0</v>
      </c>
      <c r="G361" s="4" t="s">
        <v>246</v>
      </c>
      <c r="H361" s="4" t="s">
        <v>136</v>
      </c>
      <c r="I361" s="4"/>
      <c r="J361" s="4"/>
      <c r="K361" s="4">
        <v>212</v>
      </c>
      <c r="L361" s="4">
        <v>124</v>
      </c>
      <c r="M361" s="4">
        <v>3</v>
      </c>
      <c r="N361" s="4" t="s">
        <v>2</v>
      </c>
      <c r="O361" s="4">
        <v>0</v>
      </c>
      <c r="P361" s="4"/>
      <c r="Q361" s="4"/>
      <c r="R361" s="4"/>
      <c r="S361" s="4"/>
      <c r="T361" s="4"/>
      <c r="U361" s="4"/>
      <c r="V361" s="4"/>
      <c r="W361" s="4"/>
    </row>
    <row r="362" spans="1:23" x14ac:dyDescent="0.2">
      <c r="A362" s="4">
        <v>50</v>
      </c>
      <c r="B362" s="4">
        <v>0</v>
      </c>
      <c r="C362" s="4">
        <v>0</v>
      </c>
      <c r="D362" s="4">
        <v>2</v>
      </c>
      <c r="E362" s="4">
        <v>0</v>
      </c>
      <c r="F362" s="4">
        <v>0</v>
      </c>
      <c r="G362" s="4" t="s">
        <v>247</v>
      </c>
      <c r="H362" s="4" t="s">
        <v>138</v>
      </c>
      <c r="I362" s="4"/>
      <c r="J362" s="4"/>
      <c r="K362" s="4">
        <v>212</v>
      </c>
      <c r="L362" s="4">
        <v>125</v>
      </c>
      <c r="M362" s="4">
        <v>3</v>
      </c>
      <c r="N362" s="4" t="s">
        <v>2</v>
      </c>
      <c r="O362" s="4">
        <v>0</v>
      </c>
      <c r="P362" s="4"/>
      <c r="Q362" s="4"/>
      <c r="R362" s="4"/>
      <c r="S362" s="4"/>
      <c r="T362" s="4"/>
      <c r="U362" s="4"/>
      <c r="V362" s="4"/>
      <c r="W362" s="4"/>
    </row>
    <row r="363" spans="1:23" x14ac:dyDescent="0.2">
      <c r="A363" s="4">
        <v>50</v>
      </c>
      <c r="B363" s="4">
        <v>0</v>
      </c>
      <c r="C363" s="4">
        <v>0</v>
      </c>
      <c r="D363" s="4">
        <v>2</v>
      </c>
      <c r="E363" s="4">
        <v>0</v>
      </c>
      <c r="F363" s="4">
        <v>0</v>
      </c>
      <c r="G363" s="4" t="s">
        <v>248</v>
      </c>
      <c r="H363" s="4" t="s">
        <v>140</v>
      </c>
      <c r="I363" s="4"/>
      <c r="J363" s="4"/>
      <c r="K363" s="4">
        <v>212</v>
      </c>
      <c r="L363" s="4">
        <v>126</v>
      </c>
      <c r="M363" s="4">
        <v>3</v>
      </c>
      <c r="N363" s="4" t="s">
        <v>2</v>
      </c>
      <c r="O363" s="4">
        <v>0</v>
      </c>
      <c r="P363" s="4"/>
      <c r="Q363" s="4"/>
      <c r="R363" s="4"/>
      <c r="S363" s="4"/>
      <c r="T363" s="4"/>
      <c r="U363" s="4"/>
      <c r="V363" s="4"/>
      <c r="W363" s="4"/>
    </row>
    <row r="364" spans="1:23" x14ac:dyDescent="0.2">
      <c r="A364" s="4">
        <v>50</v>
      </c>
      <c r="B364" s="4">
        <v>0</v>
      </c>
      <c r="C364" s="4">
        <v>0</v>
      </c>
      <c r="D364" s="4">
        <v>2</v>
      </c>
      <c r="E364" s="4">
        <v>0</v>
      </c>
      <c r="F364" s="4">
        <v>0</v>
      </c>
      <c r="G364" s="4" t="s">
        <v>249</v>
      </c>
      <c r="H364" s="4" t="s">
        <v>94</v>
      </c>
      <c r="I364" s="4"/>
      <c r="J364" s="4"/>
      <c r="K364" s="4">
        <v>212</v>
      </c>
      <c r="L364" s="4">
        <v>127</v>
      </c>
      <c r="M364" s="4">
        <v>3</v>
      </c>
      <c r="N364" s="4" t="s">
        <v>2</v>
      </c>
      <c r="O364" s="4">
        <v>0</v>
      </c>
      <c r="P364" s="4"/>
      <c r="Q364" s="4"/>
      <c r="R364" s="4"/>
      <c r="S364" s="4"/>
      <c r="T364" s="4"/>
      <c r="U364" s="4"/>
      <c r="V364" s="4"/>
      <c r="W364" s="4"/>
    </row>
    <row r="365" spans="1:23" x14ac:dyDescent="0.2">
      <c r="A365" s="4">
        <v>50</v>
      </c>
      <c r="B365" s="4">
        <v>0</v>
      </c>
      <c r="C365" s="4">
        <v>0</v>
      </c>
      <c r="D365" s="4">
        <v>2</v>
      </c>
      <c r="E365" s="4">
        <v>0</v>
      </c>
      <c r="F365" s="4">
        <v>0</v>
      </c>
      <c r="G365" s="4" t="s">
        <v>250</v>
      </c>
      <c r="H365" s="4" t="s">
        <v>96</v>
      </c>
      <c r="I365" s="4"/>
      <c r="J365" s="4"/>
      <c r="K365" s="4">
        <v>212</v>
      </c>
      <c r="L365" s="4">
        <v>128</v>
      </c>
      <c r="M365" s="4">
        <v>3</v>
      </c>
      <c r="N365" s="4" t="s">
        <v>2</v>
      </c>
      <c r="O365" s="4">
        <v>0</v>
      </c>
      <c r="P365" s="4"/>
      <c r="Q365" s="4"/>
      <c r="R365" s="4"/>
      <c r="S365" s="4"/>
      <c r="T365" s="4"/>
      <c r="U365" s="4"/>
      <c r="V365" s="4"/>
      <c r="W365" s="4"/>
    </row>
    <row r="366" spans="1:23" x14ac:dyDescent="0.2">
      <c r="A366" s="4">
        <v>50</v>
      </c>
      <c r="B366" s="4">
        <v>0</v>
      </c>
      <c r="C366" s="4">
        <v>0</v>
      </c>
      <c r="D366" s="4">
        <v>2</v>
      </c>
      <c r="E366" s="4">
        <v>0</v>
      </c>
      <c r="F366" s="4">
        <v>0</v>
      </c>
      <c r="G366" s="4" t="s">
        <v>251</v>
      </c>
      <c r="H366" s="4" t="s">
        <v>144</v>
      </c>
      <c r="I366" s="4"/>
      <c r="J366" s="4"/>
      <c r="K366" s="4">
        <v>212</v>
      </c>
      <c r="L366" s="4">
        <v>129</v>
      </c>
      <c r="M366" s="4">
        <v>1</v>
      </c>
      <c r="N366" s="4" t="s">
        <v>2</v>
      </c>
      <c r="O366" s="4">
        <v>0</v>
      </c>
      <c r="P366" s="4"/>
      <c r="Q366" s="4"/>
      <c r="R366" s="4"/>
      <c r="S366" s="4"/>
      <c r="T366" s="4"/>
      <c r="U366" s="4"/>
      <c r="V366" s="4"/>
      <c r="W366" s="4"/>
    </row>
    <row r="367" spans="1:23" x14ac:dyDescent="0.2">
      <c r="A367" s="4">
        <v>50</v>
      </c>
      <c r="B367" s="4">
        <v>0</v>
      </c>
      <c r="C367" s="4">
        <v>0</v>
      </c>
      <c r="D367" s="4">
        <v>2</v>
      </c>
      <c r="E367" s="4">
        <v>0</v>
      </c>
      <c r="F367" s="4">
        <v>0</v>
      </c>
      <c r="G367" s="4" t="s">
        <v>252</v>
      </c>
      <c r="H367" s="4" t="s">
        <v>146</v>
      </c>
      <c r="I367" s="4"/>
      <c r="J367" s="4"/>
      <c r="K367" s="4">
        <v>212</v>
      </c>
      <c r="L367" s="4">
        <v>130</v>
      </c>
      <c r="M367" s="4">
        <v>1</v>
      </c>
      <c r="N367" s="4" t="s">
        <v>2</v>
      </c>
      <c r="O367" s="4">
        <v>0</v>
      </c>
      <c r="P367" s="4"/>
      <c r="Q367" s="4"/>
      <c r="R367" s="4"/>
      <c r="S367" s="4"/>
      <c r="T367" s="4"/>
      <c r="U367" s="4"/>
      <c r="V367" s="4"/>
      <c r="W367" s="4"/>
    </row>
    <row r="368" spans="1:23" x14ac:dyDescent="0.2">
      <c r="A368" s="4">
        <v>50</v>
      </c>
      <c r="B368" s="4">
        <v>0</v>
      </c>
      <c r="C368" s="4">
        <v>0</v>
      </c>
      <c r="D368" s="4">
        <v>2</v>
      </c>
      <c r="E368" s="4">
        <v>0</v>
      </c>
      <c r="F368" s="4">
        <f>ROUND(F357+F366+F367,O368)</f>
        <v>0</v>
      </c>
      <c r="G368" s="4" t="s">
        <v>253</v>
      </c>
      <c r="H368" s="4" t="s">
        <v>254</v>
      </c>
      <c r="I368" s="4"/>
      <c r="J368" s="4"/>
      <c r="K368" s="4">
        <v>212</v>
      </c>
      <c r="L368" s="4">
        <v>131</v>
      </c>
      <c r="M368" s="4">
        <v>1</v>
      </c>
      <c r="N368" s="4" t="s">
        <v>255</v>
      </c>
      <c r="O368" s="4">
        <v>0</v>
      </c>
      <c r="P368" s="4"/>
      <c r="Q368" s="4"/>
      <c r="R368" s="4"/>
      <c r="S368" s="4"/>
      <c r="T368" s="4"/>
      <c r="U368" s="4"/>
      <c r="V368" s="4"/>
      <c r="W368" s="4"/>
    </row>
    <row r="369" spans="1:23" x14ac:dyDescent="0.2">
      <c r="A369" s="4">
        <v>50</v>
      </c>
      <c r="B369" s="4">
        <v>0</v>
      </c>
      <c r="C369" s="4">
        <v>0</v>
      </c>
      <c r="D369" s="4">
        <v>2</v>
      </c>
      <c r="E369" s="4">
        <v>0</v>
      </c>
      <c r="F369" s="4">
        <f>ROUND(F370+F373+F374+F371,O369)</f>
        <v>0</v>
      </c>
      <c r="G369" s="4" t="s">
        <v>256</v>
      </c>
      <c r="H369" s="4" t="s">
        <v>257</v>
      </c>
      <c r="I369" s="4"/>
      <c r="J369" s="4"/>
      <c r="K369" s="4">
        <v>212</v>
      </c>
      <c r="L369" s="4">
        <v>132</v>
      </c>
      <c r="M369" s="4">
        <v>1</v>
      </c>
      <c r="N369" s="4" t="s">
        <v>2</v>
      </c>
      <c r="O369" s="4">
        <v>0</v>
      </c>
      <c r="P369" s="4"/>
      <c r="Q369" s="4"/>
      <c r="R369" s="4"/>
      <c r="S369" s="4"/>
      <c r="T369" s="4"/>
      <c r="U369" s="4"/>
      <c r="V369" s="4"/>
      <c r="W369" s="4"/>
    </row>
    <row r="370" spans="1:23" x14ac:dyDescent="0.2">
      <c r="A370" s="4">
        <v>50</v>
      </c>
      <c r="B370" s="4">
        <v>0</v>
      </c>
      <c r="C370" s="4">
        <v>0</v>
      </c>
      <c r="D370" s="4">
        <v>2</v>
      </c>
      <c r="E370" s="4">
        <v>0</v>
      </c>
      <c r="F370" s="4">
        <v>0</v>
      </c>
      <c r="G370" s="4" t="s">
        <v>258</v>
      </c>
      <c r="H370" s="4" t="s">
        <v>131</v>
      </c>
      <c r="I370" s="4"/>
      <c r="J370" s="4"/>
      <c r="K370" s="4">
        <v>212</v>
      </c>
      <c r="L370" s="4">
        <v>133</v>
      </c>
      <c r="M370" s="4">
        <v>3</v>
      </c>
      <c r="N370" s="4" t="s">
        <v>2</v>
      </c>
      <c r="O370" s="4">
        <v>0</v>
      </c>
      <c r="P370" s="4"/>
      <c r="Q370" s="4"/>
      <c r="R370" s="4"/>
      <c r="S370" s="4"/>
      <c r="T370" s="4"/>
      <c r="U370" s="4"/>
      <c r="V370" s="4"/>
      <c r="W370" s="4"/>
    </row>
    <row r="371" spans="1:23" x14ac:dyDescent="0.2">
      <c r="A371" s="4">
        <v>50</v>
      </c>
      <c r="B371" s="4">
        <v>0</v>
      </c>
      <c r="C371" s="4">
        <v>0</v>
      </c>
      <c r="D371" s="4">
        <v>2</v>
      </c>
      <c r="E371" s="4">
        <v>0</v>
      </c>
      <c r="F371" s="4">
        <f>0</f>
        <v>0</v>
      </c>
      <c r="G371" s="4" t="s">
        <v>259</v>
      </c>
      <c r="H371" s="4" t="s">
        <v>133</v>
      </c>
      <c r="I371" s="4"/>
      <c r="J371" s="4"/>
      <c r="K371" s="4">
        <v>212</v>
      </c>
      <c r="L371" s="4">
        <v>134</v>
      </c>
      <c r="M371" s="4">
        <v>1</v>
      </c>
      <c r="N371" s="4" t="s">
        <v>2</v>
      </c>
      <c r="O371" s="4">
        <v>-1</v>
      </c>
      <c r="P371" s="4"/>
      <c r="Q371" s="4"/>
      <c r="R371" s="4"/>
      <c r="S371" s="4"/>
      <c r="T371" s="4"/>
      <c r="U371" s="4"/>
      <c r="V371" s="4"/>
      <c r="W371" s="4"/>
    </row>
    <row r="372" spans="1:23" x14ac:dyDescent="0.2">
      <c r="A372" s="4">
        <v>50</v>
      </c>
      <c r="B372" s="4">
        <v>0</v>
      </c>
      <c r="C372" s="4">
        <v>0</v>
      </c>
      <c r="D372" s="4">
        <v>2</v>
      </c>
      <c r="E372" s="4">
        <v>0</v>
      </c>
      <c r="F372" s="4">
        <v>0</v>
      </c>
      <c r="G372" s="4" t="s">
        <v>260</v>
      </c>
      <c r="H372" s="4" t="s">
        <v>185</v>
      </c>
      <c r="I372" s="4"/>
      <c r="J372" s="4"/>
      <c r="K372" s="4">
        <v>212</v>
      </c>
      <c r="L372" s="4">
        <v>135</v>
      </c>
      <c r="M372" s="4">
        <v>1</v>
      </c>
      <c r="N372" s="4" t="s">
        <v>2</v>
      </c>
      <c r="O372" s="4">
        <v>0</v>
      </c>
      <c r="P372" s="4"/>
      <c r="Q372" s="4"/>
      <c r="R372" s="4"/>
      <c r="S372" s="4"/>
      <c r="T372" s="4"/>
      <c r="U372" s="4"/>
      <c r="V372" s="4"/>
      <c r="W372" s="4"/>
    </row>
    <row r="373" spans="1:23" x14ac:dyDescent="0.2">
      <c r="A373" s="4">
        <v>50</v>
      </c>
      <c r="B373" s="4">
        <v>0</v>
      </c>
      <c r="C373" s="4">
        <v>0</v>
      </c>
      <c r="D373" s="4">
        <v>2</v>
      </c>
      <c r="E373" s="4">
        <v>0</v>
      </c>
      <c r="F373" s="4">
        <v>0</v>
      </c>
      <c r="G373" s="4" t="s">
        <v>261</v>
      </c>
      <c r="H373" s="4" t="s">
        <v>136</v>
      </c>
      <c r="I373" s="4"/>
      <c r="J373" s="4"/>
      <c r="K373" s="4">
        <v>212</v>
      </c>
      <c r="L373" s="4">
        <v>136</v>
      </c>
      <c r="M373" s="4">
        <v>3</v>
      </c>
      <c r="N373" s="4" t="s">
        <v>2</v>
      </c>
      <c r="O373" s="4">
        <v>0</v>
      </c>
      <c r="P373" s="4"/>
      <c r="Q373" s="4"/>
      <c r="R373" s="4"/>
      <c r="S373" s="4"/>
      <c r="T373" s="4"/>
      <c r="U373" s="4"/>
      <c r="V373" s="4"/>
      <c r="W373" s="4"/>
    </row>
    <row r="374" spans="1:23" x14ac:dyDescent="0.2">
      <c r="A374" s="4">
        <v>50</v>
      </c>
      <c r="B374" s="4">
        <v>0</v>
      </c>
      <c r="C374" s="4">
        <v>0</v>
      </c>
      <c r="D374" s="4">
        <v>2</v>
      </c>
      <c r="E374" s="4">
        <v>0</v>
      </c>
      <c r="F374" s="4">
        <v>0</v>
      </c>
      <c r="G374" s="4" t="s">
        <v>262</v>
      </c>
      <c r="H374" s="4" t="s">
        <v>138</v>
      </c>
      <c r="I374" s="4"/>
      <c r="J374" s="4"/>
      <c r="K374" s="4">
        <v>212</v>
      </c>
      <c r="L374" s="4">
        <v>137</v>
      </c>
      <c r="M374" s="4">
        <v>3</v>
      </c>
      <c r="N374" s="4" t="s">
        <v>2</v>
      </c>
      <c r="O374" s="4">
        <v>0</v>
      </c>
      <c r="P374" s="4"/>
      <c r="Q374" s="4"/>
      <c r="R374" s="4"/>
      <c r="S374" s="4"/>
      <c r="T374" s="4"/>
      <c r="U374" s="4"/>
      <c r="V374" s="4"/>
      <c r="W374" s="4"/>
    </row>
    <row r="375" spans="1:23" x14ac:dyDescent="0.2">
      <c r="A375" s="4">
        <v>50</v>
      </c>
      <c r="B375" s="4">
        <v>0</v>
      </c>
      <c r="C375" s="4">
        <v>0</v>
      </c>
      <c r="D375" s="4">
        <v>2</v>
      </c>
      <c r="E375" s="4">
        <v>0</v>
      </c>
      <c r="F375" s="4">
        <v>0</v>
      </c>
      <c r="G375" s="4" t="s">
        <v>263</v>
      </c>
      <c r="H375" s="4" t="s">
        <v>140</v>
      </c>
      <c r="I375" s="4"/>
      <c r="J375" s="4"/>
      <c r="K375" s="4">
        <v>212</v>
      </c>
      <c r="L375" s="4">
        <v>138</v>
      </c>
      <c r="M375" s="4">
        <v>3</v>
      </c>
      <c r="N375" s="4" t="s">
        <v>2</v>
      </c>
      <c r="O375" s="4">
        <v>0</v>
      </c>
      <c r="P375" s="4"/>
      <c r="Q375" s="4"/>
      <c r="R375" s="4"/>
      <c r="S375" s="4"/>
      <c r="T375" s="4"/>
      <c r="U375" s="4"/>
      <c r="V375" s="4"/>
      <c r="W375" s="4"/>
    </row>
    <row r="376" spans="1:23" x14ac:dyDescent="0.2">
      <c r="A376" s="4">
        <v>50</v>
      </c>
      <c r="B376" s="4">
        <v>0</v>
      </c>
      <c r="C376" s="4">
        <v>0</v>
      </c>
      <c r="D376" s="4">
        <v>2</v>
      </c>
      <c r="E376" s="4">
        <v>0</v>
      </c>
      <c r="F376" s="4">
        <v>0</v>
      </c>
      <c r="G376" s="4" t="s">
        <v>264</v>
      </c>
      <c r="H376" s="4" t="s">
        <v>94</v>
      </c>
      <c r="I376" s="4"/>
      <c r="J376" s="4"/>
      <c r="K376" s="4">
        <v>212</v>
      </c>
      <c r="L376" s="4">
        <v>139</v>
      </c>
      <c r="M376" s="4">
        <v>3</v>
      </c>
      <c r="N376" s="4" t="s">
        <v>2</v>
      </c>
      <c r="O376" s="4">
        <v>0</v>
      </c>
      <c r="P376" s="4"/>
      <c r="Q376" s="4"/>
      <c r="R376" s="4"/>
      <c r="S376" s="4"/>
      <c r="T376" s="4"/>
      <c r="U376" s="4"/>
      <c r="V376" s="4"/>
      <c r="W376" s="4"/>
    </row>
    <row r="377" spans="1:23" x14ac:dyDescent="0.2">
      <c r="A377" s="4">
        <v>50</v>
      </c>
      <c r="B377" s="4">
        <v>0</v>
      </c>
      <c r="C377" s="4">
        <v>0</v>
      </c>
      <c r="D377" s="4">
        <v>2</v>
      </c>
      <c r="E377" s="4">
        <v>0</v>
      </c>
      <c r="F377" s="4">
        <v>0</v>
      </c>
      <c r="G377" s="4" t="s">
        <v>265</v>
      </c>
      <c r="H377" s="4" t="s">
        <v>96</v>
      </c>
      <c r="I377" s="4"/>
      <c r="J377" s="4"/>
      <c r="K377" s="4">
        <v>212</v>
      </c>
      <c r="L377" s="4">
        <v>140</v>
      </c>
      <c r="M377" s="4">
        <v>3</v>
      </c>
      <c r="N377" s="4" t="s">
        <v>2</v>
      </c>
      <c r="O377" s="4">
        <v>0</v>
      </c>
      <c r="P377" s="4"/>
      <c r="Q377" s="4"/>
      <c r="R377" s="4"/>
      <c r="S377" s="4"/>
      <c r="T377" s="4"/>
      <c r="U377" s="4"/>
      <c r="V377" s="4"/>
      <c r="W377" s="4"/>
    </row>
    <row r="378" spans="1:23" x14ac:dyDescent="0.2">
      <c r="A378" s="4">
        <v>50</v>
      </c>
      <c r="B378" s="4">
        <v>0</v>
      </c>
      <c r="C378" s="4">
        <v>0</v>
      </c>
      <c r="D378" s="4">
        <v>2</v>
      </c>
      <c r="E378" s="4">
        <v>0</v>
      </c>
      <c r="F378" s="4">
        <v>0</v>
      </c>
      <c r="G378" s="4" t="s">
        <v>266</v>
      </c>
      <c r="H378" s="4" t="s">
        <v>144</v>
      </c>
      <c r="I378" s="4"/>
      <c r="J378" s="4"/>
      <c r="K378" s="4">
        <v>212</v>
      </c>
      <c r="L378" s="4">
        <v>141</v>
      </c>
      <c r="M378" s="4">
        <v>1</v>
      </c>
      <c r="N378" s="4" t="s">
        <v>2</v>
      </c>
      <c r="O378" s="4">
        <v>0</v>
      </c>
      <c r="P378" s="4"/>
      <c r="Q378" s="4"/>
      <c r="R378" s="4"/>
      <c r="S378" s="4"/>
      <c r="T378" s="4"/>
      <c r="U378" s="4"/>
      <c r="V378" s="4"/>
      <c r="W378" s="4"/>
    </row>
    <row r="379" spans="1:23" x14ac:dyDescent="0.2">
      <c r="A379" s="4">
        <v>50</v>
      </c>
      <c r="B379" s="4">
        <v>0</v>
      </c>
      <c r="C379" s="4">
        <v>0</v>
      </c>
      <c r="D379" s="4">
        <v>2</v>
      </c>
      <c r="E379" s="4">
        <v>0</v>
      </c>
      <c r="F379" s="4">
        <v>0</v>
      </c>
      <c r="G379" s="4" t="s">
        <v>267</v>
      </c>
      <c r="H379" s="4" t="s">
        <v>146</v>
      </c>
      <c r="I379" s="4"/>
      <c r="J379" s="4"/>
      <c r="K379" s="4">
        <v>212</v>
      </c>
      <c r="L379" s="4">
        <v>142</v>
      </c>
      <c r="M379" s="4">
        <v>1</v>
      </c>
      <c r="N379" s="4" t="s">
        <v>2</v>
      </c>
      <c r="O379" s="4">
        <v>0</v>
      </c>
      <c r="P379" s="4"/>
      <c r="Q379" s="4"/>
      <c r="R379" s="4"/>
      <c r="S379" s="4"/>
      <c r="T379" s="4"/>
      <c r="U379" s="4"/>
      <c r="V379" s="4"/>
      <c r="W379" s="4"/>
    </row>
    <row r="380" spans="1:23" x14ac:dyDescent="0.2">
      <c r="A380" s="4">
        <v>50</v>
      </c>
      <c r="B380" s="4">
        <v>0</v>
      </c>
      <c r="C380" s="4">
        <v>0</v>
      </c>
      <c r="D380" s="4">
        <v>2</v>
      </c>
      <c r="E380" s="4">
        <v>0</v>
      </c>
      <c r="F380" s="4">
        <f>ROUND(F369+F378+F379,O380)</f>
        <v>0</v>
      </c>
      <c r="G380" s="4" t="s">
        <v>268</v>
      </c>
      <c r="H380" s="4" t="s">
        <v>269</v>
      </c>
      <c r="I380" s="4"/>
      <c r="J380" s="4"/>
      <c r="K380" s="4">
        <v>212</v>
      </c>
      <c r="L380" s="4">
        <v>143</v>
      </c>
      <c r="M380" s="4">
        <v>1</v>
      </c>
      <c r="N380" s="4" t="s">
        <v>270</v>
      </c>
      <c r="O380" s="4">
        <v>0</v>
      </c>
      <c r="P380" s="4"/>
      <c r="Q380" s="4"/>
      <c r="R380" s="4"/>
      <c r="S380" s="4"/>
      <c r="T380" s="4"/>
      <c r="U380" s="4"/>
      <c r="V380" s="4"/>
      <c r="W380" s="4"/>
    </row>
    <row r="381" spans="1:23" x14ac:dyDescent="0.2">
      <c r="A381" s="4">
        <v>50</v>
      </c>
      <c r="B381" s="4">
        <v>0</v>
      </c>
      <c r="C381" s="4">
        <v>0</v>
      </c>
      <c r="D381" s="4">
        <v>2</v>
      </c>
      <c r="E381" s="4">
        <v>0</v>
      </c>
      <c r="F381" s="4">
        <f>ROUND(F382+F385+F386+F383,O381)</f>
        <v>0</v>
      </c>
      <c r="G381" s="4" t="s">
        <v>271</v>
      </c>
      <c r="H381" s="4" t="s">
        <v>272</v>
      </c>
      <c r="I381" s="4"/>
      <c r="J381" s="4"/>
      <c r="K381" s="4">
        <v>212</v>
      </c>
      <c r="L381" s="4">
        <v>144</v>
      </c>
      <c r="M381" s="4">
        <v>1</v>
      </c>
      <c r="N381" s="4" t="s">
        <v>2</v>
      </c>
      <c r="O381" s="4">
        <v>0</v>
      </c>
      <c r="P381" s="4"/>
      <c r="Q381" s="4"/>
      <c r="R381" s="4"/>
      <c r="S381" s="4"/>
      <c r="T381" s="4"/>
      <c r="U381" s="4"/>
      <c r="V381" s="4"/>
      <c r="W381" s="4"/>
    </row>
    <row r="382" spans="1:23" x14ac:dyDescent="0.2">
      <c r="A382" s="4">
        <v>50</v>
      </c>
      <c r="B382" s="4">
        <v>0</v>
      </c>
      <c r="C382" s="4">
        <v>0</v>
      </c>
      <c r="D382" s="4">
        <v>2</v>
      </c>
      <c r="E382" s="4">
        <v>0</v>
      </c>
      <c r="F382" s="4">
        <v>0</v>
      </c>
      <c r="G382" s="4" t="s">
        <v>273</v>
      </c>
      <c r="H382" s="4" t="s">
        <v>131</v>
      </c>
      <c r="I382" s="4"/>
      <c r="J382" s="4"/>
      <c r="K382" s="4">
        <v>212</v>
      </c>
      <c r="L382" s="4">
        <v>145</v>
      </c>
      <c r="M382" s="4">
        <v>3</v>
      </c>
      <c r="N382" s="4" t="s">
        <v>2</v>
      </c>
      <c r="O382" s="4">
        <v>0</v>
      </c>
      <c r="P382" s="4"/>
      <c r="Q382" s="4"/>
      <c r="R382" s="4"/>
      <c r="S382" s="4"/>
      <c r="T382" s="4"/>
      <c r="U382" s="4"/>
      <c r="V382" s="4"/>
      <c r="W382" s="4"/>
    </row>
    <row r="383" spans="1:23" x14ac:dyDescent="0.2">
      <c r="A383" s="4">
        <v>50</v>
      </c>
      <c r="B383" s="4">
        <v>0</v>
      </c>
      <c r="C383" s="4">
        <v>0</v>
      </c>
      <c r="D383" s="4">
        <v>2</v>
      </c>
      <c r="E383" s="4">
        <v>0</v>
      </c>
      <c r="F383" s="4">
        <f>0</f>
        <v>0</v>
      </c>
      <c r="G383" s="4" t="s">
        <v>274</v>
      </c>
      <c r="H383" s="4" t="s">
        <v>133</v>
      </c>
      <c r="I383" s="4"/>
      <c r="J383" s="4"/>
      <c r="K383" s="4">
        <v>212</v>
      </c>
      <c r="L383" s="4">
        <v>146</v>
      </c>
      <c r="M383" s="4">
        <v>1</v>
      </c>
      <c r="N383" s="4" t="s">
        <v>2</v>
      </c>
      <c r="O383" s="4">
        <v>-1</v>
      </c>
      <c r="P383" s="4"/>
      <c r="Q383" s="4"/>
      <c r="R383" s="4"/>
      <c r="S383" s="4"/>
      <c r="T383" s="4"/>
      <c r="U383" s="4"/>
      <c r="V383" s="4"/>
      <c r="W383" s="4"/>
    </row>
    <row r="384" spans="1:23" x14ac:dyDescent="0.2">
      <c r="A384" s="4">
        <v>50</v>
      </c>
      <c r="B384" s="4">
        <v>0</v>
      </c>
      <c r="C384" s="4">
        <v>0</v>
      </c>
      <c r="D384" s="4">
        <v>2</v>
      </c>
      <c r="E384" s="4">
        <v>0</v>
      </c>
      <c r="F384" s="4">
        <v>0</v>
      </c>
      <c r="G384" s="4" t="s">
        <v>275</v>
      </c>
      <c r="H384" s="4" t="s">
        <v>92</v>
      </c>
      <c r="I384" s="4"/>
      <c r="J384" s="4"/>
      <c r="K384" s="4">
        <v>212</v>
      </c>
      <c r="L384" s="4">
        <v>147</v>
      </c>
      <c r="M384" s="4">
        <v>1</v>
      </c>
      <c r="N384" s="4" t="s">
        <v>2</v>
      </c>
      <c r="O384" s="4">
        <v>0</v>
      </c>
      <c r="P384" s="4"/>
      <c r="Q384" s="4"/>
      <c r="R384" s="4"/>
      <c r="S384" s="4"/>
      <c r="T384" s="4"/>
      <c r="U384" s="4"/>
      <c r="V384" s="4"/>
      <c r="W384" s="4"/>
    </row>
    <row r="385" spans="1:23" x14ac:dyDescent="0.2">
      <c r="A385" s="4">
        <v>50</v>
      </c>
      <c r="B385" s="4">
        <v>0</v>
      </c>
      <c r="C385" s="4">
        <v>0</v>
      </c>
      <c r="D385" s="4">
        <v>2</v>
      </c>
      <c r="E385" s="4">
        <v>0</v>
      </c>
      <c r="F385" s="4">
        <v>0</v>
      </c>
      <c r="G385" s="4" t="s">
        <v>276</v>
      </c>
      <c r="H385" s="4" t="s">
        <v>136</v>
      </c>
      <c r="I385" s="4"/>
      <c r="J385" s="4"/>
      <c r="K385" s="4">
        <v>212</v>
      </c>
      <c r="L385" s="4">
        <v>148</v>
      </c>
      <c r="M385" s="4">
        <v>3</v>
      </c>
      <c r="N385" s="4" t="s">
        <v>2</v>
      </c>
      <c r="O385" s="4">
        <v>0</v>
      </c>
      <c r="P385" s="4"/>
      <c r="Q385" s="4"/>
      <c r="R385" s="4"/>
      <c r="S385" s="4"/>
      <c r="T385" s="4"/>
      <c r="U385" s="4"/>
      <c r="V385" s="4"/>
      <c r="W385" s="4"/>
    </row>
    <row r="386" spans="1:23" x14ac:dyDescent="0.2">
      <c r="A386" s="4">
        <v>50</v>
      </c>
      <c r="B386" s="4">
        <v>0</v>
      </c>
      <c r="C386" s="4">
        <v>0</v>
      </c>
      <c r="D386" s="4">
        <v>2</v>
      </c>
      <c r="E386" s="4">
        <v>0</v>
      </c>
      <c r="F386" s="4">
        <v>0</v>
      </c>
      <c r="G386" s="4" t="s">
        <v>277</v>
      </c>
      <c r="H386" s="4" t="s">
        <v>138</v>
      </c>
      <c r="I386" s="4"/>
      <c r="J386" s="4"/>
      <c r="K386" s="4">
        <v>212</v>
      </c>
      <c r="L386" s="4">
        <v>149</v>
      </c>
      <c r="M386" s="4">
        <v>3</v>
      </c>
      <c r="N386" s="4" t="s">
        <v>2</v>
      </c>
      <c r="O386" s="4">
        <v>0</v>
      </c>
      <c r="P386" s="4"/>
      <c r="Q386" s="4"/>
      <c r="R386" s="4"/>
      <c r="S386" s="4"/>
      <c r="T386" s="4"/>
      <c r="U386" s="4"/>
      <c r="V386" s="4"/>
      <c r="W386" s="4"/>
    </row>
    <row r="387" spans="1:23" x14ac:dyDescent="0.2">
      <c r="A387" s="4">
        <v>50</v>
      </c>
      <c r="B387" s="4">
        <v>0</v>
      </c>
      <c r="C387" s="4">
        <v>0</v>
      </c>
      <c r="D387" s="4">
        <v>2</v>
      </c>
      <c r="E387" s="4">
        <v>0</v>
      </c>
      <c r="F387" s="4">
        <v>0</v>
      </c>
      <c r="G387" s="4" t="s">
        <v>278</v>
      </c>
      <c r="H387" s="4" t="s">
        <v>140</v>
      </c>
      <c r="I387" s="4"/>
      <c r="J387" s="4"/>
      <c r="K387" s="4">
        <v>212</v>
      </c>
      <c r="L387" s="4">
        <v>150</v>
      </c>
      <c r="M387" s="4">
        <v>3</v>
      </c>
      <c r="N387" s="4" t="s">
        <v>2</v>
      </c>
      <c r="O387" s="4">
        <v>0</v>
      </c>
      <c r="P387" s="4"/>
      <c r="Q387" s="4"/>
      <c r="R387" s="4"/>
      <c r="S387" s="4"/>
      <c r="T387" s="4"/>
      <c r="U387" s="4"/>
      <c r="V387" s="4"/>
      <c r="W387" s="4"/>
    </row>
    <row r="388" spans="1:23" x14ac:dyDescent="0.2">
      <c r="A388" s="4">
        <v>50</v>
      </c>
      <c r="B388" s="4">
        <v>0</v>
      </c>
      <c r="C388" s="4">
        <v>0</v>
      </c>
      <c r="D388" s="4">
        <v>2</v>
      </c>
      <c r="E388" s="4">
        <v>0</v>
      </c>
      <c r="F388" s="4">
        <v>0</v>
      </c>
      <c r="G388" s="4" t="s">
        <v>279</v>
      </c>
      <c r="H388" s="4" t="s">
        <v>94</v>
      </c>
      <c r="I388" s="4"/>
      <c r="J388" s="4"/>
      <c r="K388" s="4">
        <v>212</v>
      </c>
      <c r="L388" s="4">
        <v>151</v>
      </c>
      <c r="M388" s="4">
        <v>3</v>
      </c>
      <c r="N388" s="4" t="s">
        <v>2</v>
      </c>
      <c r="O388" s="4">
        <v>0</v>
      </c>
      <c r="P388" s="4"/>
      <c r="Q388" s="4"/>
      <c r="R388" s="4"/>
      <c r="S388" s="4"/>
      <c r="T388" s="4"/>
      <c r="U388" s="4"/>
      <c r="V388" s="4"/>
      <c r="W388" s="4"/>
    </row>
    <row r="389" spans="1:23" x14ac:dyDescent="0.2">
      <c r="A389" s="4">
        <v>50</v>
      </c>
      <c r="B389" s="4">
        <v>0</v>
      </c>
      <c r="C389" s="4">
        <v>0</v>
      </c>
      <c r="D389" s="4">
        <v>2</v>
      </c>
      <c r="E389" s="4">
        <v>0</v>
      </c>
      <c r="F389" s="4">
        <v>0</v>
      </c>
      <c r="G389" s="4" t="s">
        <v>280</v>
      </c>
      <c r="H389" s="4" t="s">
        <v>96</v>
      </c>
      <c r="I389" s="4"/>
      <c r="J389" s="4"/>
      <c r="K389" s="4">
        <v>212</v>
      </c>
      <c r="L389" s="4">
        <v>152</v>
      </c>
      <c r="M389" s="4">
        <v>3</v>
      </c>
      <c r="N389" s="4" t="s">
        <v>2</v>
      </c>
      <c r="O389" s="4">
        <v>0</v>
      </c>
      <c r="P389" s="4"/>
      <c r="Q389" s="4"/>
      <c r="R389" s="4"/>
      <c r="S389" s="4"/>
      <c r="T389" s="4"/>
      <c r="U389" s="4"/>
      <c r="V389" s="4"/>
      <c r="W389" s="4"/>
    </row>
    <row r="390" spans="1:23" x14ac:dyDescent="0.2">
      <c r="A390" s="4">
        <v>50</v>
      </c>
      <c r="B390" s="4">
        <v>0</v>
      </c>
      <c r="C390" s="4">
        <v>0</v>
      </c>
      <c r="D390" s="4">
        <v>2</v>
      </c>
      <c r="E390" s="4">
        <v>0</v>
      </c>
      <c r="F390" s="4">
        <v>0</v>
      </c>
      <c r="G390" s="4" t="s">
        <v>281</v>
      </c>
      <c r="H390" s="4" t="s">
        <v>144</v>
      </c>
      <c r="I390" s="4"/>
      <c r="J390" s="4"/>
      <c r="K390" s="4">
        <v>212</v>
      </c>
      <c r="L390" s="4">
        <v>153</v>
      </c>
      <c r="M390" s="4">
        <v>1</v>
      </c>
      <c r="N390" s="4" t="s">
        <v>2</v>
      </c>
      <c r="O390" s="4">
        <v>0</v>
      </c>
      <c r="P390" s="4"/>
      <c r="Q390" s="4"/>
      <c r="R390" s="4"/>
      <c r="S390" s="4"/>
      <c r="T390" s="4"/>
      <c r="U390" s="4"/>
      <c r="V390" s="4"/>
      <c r="W390" s="4"/>
    </row>
    <row r="391" spans="1:23" x14ac:dyDescent="0.2">
      <c r="A391" s="4">
        <v>50</v>
      </c>
      <c r="B391" s="4">
        <v>0</v>
      </c>
      <c r="C391" s="4">
        <v>0</v>
      </c>
      <c r="D391" s="4">
        <v>2</v>
      </c>
      <c r="E391" s="4">
        <v>0</v>
      </c>
      <c r="F391" s="4">
        <v>0</v>
      </c>
      <c r="G391" s="4" t="s">
        <v>282</v>
      </c>
      <c r="H391" s="4" t="s">
        <v>146</v>
      </c>
      <c r="I391" s="4"/>
      <c r="J391" s="4"/>
      <c r="K391" s="4">
        <v>212</v>
      </c>
      <c r="L391" s="4">
        <v>154</v>
      </c>
      <c r="M391" s="4">
        <v>1</v>
      </c>
      <c r="N391" s="4" t="s">
        <v>2</v>
      </c>
      <c r="O391" s="4">
        <v>0</v>
      </c>
      <c r="P391" s="4"/>
      <c r="Q391" s="4"/>
      <c r="R391" s="4"/>
      <c r="S391" s="4"/>
      <c r="T391" s="4"/>
      <c r="U391" s="4"/>
      <c r="V391" s="4"/>
      <c r="W391" s="4"/>
    </row>
    <row r="392" spans="1:23" x14ac:dyDescent="0.2">
      <c r="A392" s="4">
        <v>50</v>
      </c>
      <c r="B392" s="4">
        <v>0</v>
      </c>
      <c r="C392" s="4">
        <v>0</v>
      </c>
      <c r="D392" s="4">
        <v>2</v>
      </c>
      <c r="E392" s="4">
        <v>0</v>
      </c>
      <c r="F392" s="4">
        <f>ROUND(F381+F390+F391,O392)</f>
        <v>0</v>
      </c>
      <c r="G392" s="4" t="s">
        <v>283</v>
      </c>
      <c r="H392" s="4" t="s">
        <v>284</v>
      </c>
      <c r="I392" s="4"/>
      <c r="J392" s="4"/>
      <c r="K392" s="4">
        <v>212</v>
      </c>
      <c r="L392" s="4">
        <v>155</v>
      </c>
      <c r="M392" s="4">
        <v>1</v>
      </c>
      <c r="N392" s="4" t="s">
        <v>285</v>
      </c>
      <c r="O392" s="4">
        <v>0</v>
      </c>
      <c r="P392" s="4"/>
      <c r="Q392" s="4"/>
      <c r="R392" s="4"/>
      <c r="S392" s="4"/>
      <c r="T392" s="4"/>
      <c r="U392" s="4"/>
      <c r="V392" s="4"/>
      <c r="W392" s="4"/>
    </row>
    <row r="393" spans="1:23" x14ac:dyDescent="0.2">
      <c r="A393" s="4">
        <v>50</v>
      </c>
      <c r="B393" s="4">
        <v>0</v>
      </c>
      <c r="C393" s="4">
        <v>0</v>
      </c>
      <c r="D393" s="4">
        <v>2</v>
      </c>
      <c r="E393" s="4">
        <v>0</v>
      </c>
      <c r="F393" s="4">
        <v>0</v>
      </c>
      <c r="G393" s="4" t="s">
        <v>286</v>
      </c>
      <c r="H393" s="4" t="s">
        <v>287</v>
      </c>
      <c r="I393" s="4"/>
      <c r="J393" s="4"/>
      <c r="K393" s="4">
        <v>212</v>
      </c>
      <c r="L393" s="4">
        <v>156</v>
      </c>
      <c r="M393" s="4">
        <v>1</v>
      </c>
      <c r="N393" s="4" t="s">
        <v>2</v>
      </c>
      <c r="O393" s="4">
        <v>0</v>
      </c>
      <c r="P393" s="4"/>
      <c r="Q393" s="4"/>
      <c r="R393" s="4"/>
      <c r="S393" s="4"/>
      <c r="T393" s="4"/>
      <c r="U393" s="4"/>
      <c r="V393" s="4"/>
      <c r="W393" s="4"/>
    </row>
    <row r="394" spans="1:23" x14ac:dyDescent="0.2">
      <c r="A394" s="4">
        <v>50</v>
      </c>
      <c r="B394" s="4">
        <v>1</v>
      </c>
      <c r="C394" s="4">
        <v>0</v>
      </c>
      <c r="D394" s="4">
        <v>2</v>
      </c>
      <c r="E394" s="4">
        <v>0</v>
      </c>
      <c r="F394" s="4">
        <v>12554385</v>
      </c>
      <c r="G394" s="4" t="s">
        <v>288</v>
      </c>
      <c r="H394" s="4" t="s">
        <v>288</v>
      </c>
      <c r="I394" s="4"/>
      <c r="J394" s="4"/>
      <c r="K394" s="4">
        <v>212</v>
      </c>
      <c r="L394" s="4">
        <v>157</v>
      </c>
      <c r="M394" s="4">
        <v>1</v>
      </c>
      <c r="N394" s="4" t="s">
        <v>2</v>
      </c>
      <c r="O394" s="4">
        <v>0</v>
      </c>
      <c r="P394" s="4"/>
      <c r="Q394" s="4"/>
      <c r="R394" s="4"/>
      <c r="S394" s="4"/>
      <c r="T394" s="4"/>
      <c r="U394" s="4"/>
      <c r="V394" s="4"/>
      <c r="W394" s="4"/>
    </row>
    <row r="395" spans="1:23" x14ac:dyDescent="0.2">
      <c r="A395" s="4">
        <v>50</v>
      </c>
      <c r="B395" s="4">
        <v>0</v>
      </c>
      <c r="C395" s="4">
        <v>0</v>
      </c>
      <c r="D395" s="4">
        <v>2</v>
      </c>
      <c r="E395" s="4">
        <v>0</v>
      </c>
      <c r="F395" s="4">
        <v>0</v>
      </c>
      <c r="G395" s="4" t="s">
        <v>289</v>
      </c>
      <c r="H395" s="4" t="s">
        <v>290</v>
      </c>
      <c r="I395" s="4"/>
      <c r="J395" s="4"/>
      <c r="K395" s="4">
        <v>212</v>
      </c>
      <c r="L395" s="4">
        <v>158</v>
      </c>
      <c r="M395" s="4">
        <v>1</v>
      </c>
      <c r="N395" s="4" t="s">
        <v>2</v>
      </c>
      <c r="O395" s="4">
        <v>0</v>
      </c>
      <c r="P395" s="4"/>
      <c r="Q395" s="4"/>
      <c r="R395" s="4"/>
      <c r="S395" s="4"/>
      <c r="T395" s="4"/>
      <c r="U395" s="4"/>
      <c r="V395" s="4"/>
      <c r="W395" s="4"/>
    </row>
    <row r="396" spans="1:23" x14ac:dyDescent="0.2">
      <c r="A396" s="4">
        <v>50</v>
      </c>
      <c r="B396" s="4">
        <v>1</v>
      </c>
      <c r="C396" s="4">
        <v>0</v>
      </c>
      <c r="D396" s="4">
        <v>2</v>
      </c>
      <c r="E396" s="4">
        <v>0</v>
      </c>
      <c r="F396" s="4">
        <v>19299137</v>
      </c>
      <c r="G396" s="4" t="s">
        <v>291</v>
      </c>
      <c r="H396" s="4" t="s">
        <v>292</v>
      </c>
      <c r="I396" s="4"/>
      <c r="J396" s="4"/>
      <c r="K396" s="4">
        <v>212</v>
      </c>
      <c r="L396" s="4">
        <v>159</v>
      </c>
      <c r="M396" s="4">
        <v>1</v>
      </c>
      <c r="N396" s="4" t="s">
        <v>293</v>
      </c>
      <c r="O396" s="4">
        <v>0</v>
      </c>
      <c r="P396" s="4"/>
      <c r="Q396" s="4"/>
      <c r="R396" s="4"/>
      <c r="S396" s="4"/>
      <c r="T396" s="4"/>
      <c r="U396" s="4"/>
      <c r="V396" s="4"/>
      <c r="W396" s="4"/>
    </row>
    <row r="397" spans="1:23" x14ac:dyDescent="0.2">
      <c r="A397" s="4">
        <v>50</v>
      </c>
      <c r="B397" s="4">
        <v>0</v>
      </c>
      <c r="C397" s="4">
        <v>0</v>
      </c>
      <c r="D397" s="4">
        <v>2</v>
      </c>
      <c r="E397" s="4">
        <v>0</v>
      </c>
      <c r="F397" s="4">
        <f>ROUND(F276+F288+F300+F312+F324+F336+F348+F360+F372+F384,O397)</f>
        <v>0</v>
      </c>
      <c r="G397" s="4" t="s">
        <v>294</v>
      </c>
      <c r="H397" s="4" t="s">
        <v>295</v>
      </c>
      <c r="I397" s="4"/>
      <c r="J397" s="4"/>
      <c r="K397" s="4">
        <v>212</v>
      </c>
      <c r="L397" s="4">
        <v>160</v>
      </c>
      <c r="M397" s="4">
        <v>1</v>
      </c>
      <c r="N397" s="4" t="s">
        <v>2</v>
      </c>
      <c r="O397" s="4">
        <v>0</v>
      </c>
      <c r="P397" s="4"/>
      <c r="Q397" s="4"/>
      <c r="R397" s="4"/>
      <c r="S397" s="4"/>
      <c r="T397" s="4"/>
      <c r="U397" s="4"/>
      <c r="V397" s="4"/>
      <c r="W397" s="4"/>
    </row>
    <row r="398" spans="1:23" x14ac:dyDescent="0.2">
      <c r="A398" s="4">
        <v>50</v>
      </c>
      <c r="B398" s="4">
        <v>1</v>
      </c>
      <c r="C398" s="4">
        <v>0</v>
      </c>
      <c r="D398" s="4">
        <v>2</v>
      </c>
      <c r="E398" s="4">
        <v>0</v>
      </c>
      <c r="F398" s="4">
        <f>ROUND(F282+F294+F306+F318+F330+F342+F354+F366+F378+F390,O398)</f>
        <v>2571106</v>
      </c>
      <c r="G398" s="4" t="s">
        <v>296</v>
      </c>
      <c r="H398" s="4" t="s">
        <v>297</v>
      </c>
      <c r="I398" s="4"/>
      <c r="J398" s="4"/>
      <c r="K398" s="4">
        <v>212</v>
      </c>
      <c r="L398" s="4">
        <v>161</v>
      </c>
      <c r="M398" s="4">
        <v>0</v>
      </c>
      <c r="N398" s="4" t="s">
        <v>2</v>
      </c>
      <c r="O398" s="4">
        <v>0</v>
      </c>
      <c r="P398" s="4"/>
      <c r="Q398" s="4"/>
      <c r="R398" s="4"/>
      <c r="S398" s="4"/>
      <c r="T398" s="4"/>
      <c r="U398" s="4"/>
      <c r="V398" s="4"/>
      <c r="W398" s="4"/>
    </row>
    <row r="399" spans="1:23" x14ac:dyDescent="0.2">
      <c r="A399" s="4">
        <v>50</v>
      </c>
      <c r="B399" s="4">
        <v>1</v>
      </c>
      <c r="C399" s="4">
        <v>0</v>
      </c>
      <c r="D399" s="4">
        <v>2</v>
      </c>
      <c r="E399" s="4">
        <v>0</v>
      </c>
      <c r="F399" s="4">
        <f>ROUND(F283+F295+F307+F319+F331+F343+F355+F367+F379+F391,O399)</f>
        <v>1421645</v>
      </c>
      <c r="G399" s="4" t="s">
        <v>298</v>
      </c>
      <c r="H399" s="4" t="s">
        <v>299</v>
      </c>
      <c r="I399" s="4"/>
      <c r="J399" s="4"/>
      <c r="K399" s="4">
        <v>212</v>
      </c>
      <c r="L399" s="4">
        <v>162</v>
      </c>
      <c r="M399" s="4">
        <v>0</v>
      </c>
      <c r="N399" s="4" t="s">
        <v>2</v>
      </c>
      <c r="O399" s="4">
        <v>0</v>
      </c>
      <c r="P399" s="4"/>
      <c r="Q399" s="4"/>
      <c r="R399" s="4"/>
      <c r="S399" s="4"/>
      <c r="T399" s="4"/>
      <c r="U399" s="4"/>
      <c r="V399" s="4"/>
      <c r="W399" s="4"/>
    </row>
    <row r="400" spans="1:23" x14ac:dyDescent="0.2">
      <c r="A400" s="4">
        <v>50</v>
      </c>
      <c r="B400" s="4">
        <v>0</v>
      </c>
      <c r="C400" s="4">
        <v>0</v>
      </c>
      <c r="D400" s="4">
        <v>2</v>
      </c>
      <c r="E400" s="4">
        <v>0</v>
      </c>
      <c r="F400" s="4">
        <f>ROUND(F274+F286+F298+F310+F322+F334+F346+F358+F370+F382+F394+F275+F287+F299+F311+F323+F335+F347+F359+F371+F383,O400)</f>
        <v>25152144</v>
      </c>
      <c r="G400" s="4" t="s">
        <v>300</v>
      </c>
      <c r="H400" s="4" t="s">
        <v>301</v>
      </c>
      <c r="I400" s="4"/>
      <c r="J400" s="4"/>
      <c r="K400" s="4">
        <v>212</v>
      </c>
      <c r="L400" s="4">
        <v>163</v>
      </c>
      <c r="M400" s="4">
        <v>3</v>
      </c>
      <c r="N400" s="4" t="s">
        <v>2</v>
      </c>
      <c r="O400" s="4">
        <v>0</v>
      </c>
      <c r="P400" s="4"/>
      <c r="Q400" s="4"/>
      <c r="R400" s="4"/>
      <c r="S400" s="4"/>
      <c r="T400" s="4"/>
      <c r="U400" s="4"/>
      <c r="V400" s="4"/>
      <c r="W400" s="4"/>
    </row>
    <row r="401" spans="1:206" x14ac:dyDescent="0.2">
      <c r="A401" s="4">
        <v>50</v>
      </c>
      <c r="B401" s="4">
        <v>1</v>
      </c>
      <c r="C401" s="4">
        <v>0</v>
      </c>
      <c r="D401" s="4">
        <v>2</v>
      </c>
      <c r="E401" s="4">
        <v>205</v>
      </c>
      <c r="F401" s="4">
        <f>ROUND(F277+F289+F301+F313+F325+F337+F349+F361+F373+F385,O401)</f>
        <v>2322793</v>
      </c>
      <c r="G401" s="4" t="s">
        <v>302</v>
      </c>
      <c r="H401" s="4" t="s">
        <v>303</v>
      </c>
      <c r="I401" s="4"/>
      <c r="J401" s="4"/>
      <c r="K401" s="4">
        <v>212</v>
      </c>
      <c r="L401" s="4">
        <v>164</v>
      </c>
      <c r="M401" s="4">
        <v>0</v>
      </c>
      <c r="N401" s="4" t="s">
        <v>2</v>
      </c>
      <c r="O401" s="4">
        <v>0</v>
      </c>
      <c r="P401" s="4"/>
      <c r="Q401" s="4"/>
      <c r="R401" s="4"/>
      <c r="S401" s="4"/>
      <c r="T401" s="4"/>
      <c r="U401" s="4"/>
      <c r="V401" s="4"/>
      <c r="W401" s="4"/>
    </row>
    <row r="402" spans="1:206" x14ac:dyDescent="0.2">
      <c r="A402" s="4">
        <v>50</v>
      </c>
      <c r="B402" s="4">
        <v>0</v>
      </c>
      <c r="C402" s="4">
        <v>0</v>
      </c>
      <c r="D402" s="4">
        <v>2</v>
      </c>
      <c r="E402" s="4">
        <v>0</v>
      </c>
      <c r="F402" s="4">
        <f>ROUND(F278+F290+F302+F314+F326+F338+F350+F362+F374+F386+F393,O402)</f>
        <v>385834</v>
      </c>
      <c r="G402" s="4" t="s">
        <v>304</v>
      </c>
      <c r="H402" s="4" t="s">
        <v>305</v>
      </c>
      <c r="I402" s="4"/>
      <c r="J402" s="4"/>
      <c r="K402" s="4">
        <v>212</v>
      </c>
      <c r="L402" s="4">
        <v>165</v>
      </c>
      <c r="M402" s="4">
        <v>3</v>
      </c>
      <c r="N402" s="4" t="s">
        <v>2</v>
      </c>
      <c r="O402" s="4">
        <v>0</v>
      </c>
      <c r="P402" s="4"/>
      <c r="Q402" s="4"/>
      <c r="R402" s="4"/>
      <c r="S402" s="4"/>
      <c r="T402" s="4"/>
      <c r="U402" s="4"/>
      <c r="V402" s="4"/>
      <c r="W402" s="4"/>
    </row>
    <row r="403" spans="1:206" x14ac:dyDescent="0.2">
      <c r="A403" s="4">
        <v>50</v>
      </c>
      <c r="B403" s="4">
        <v>1</v>
      </c>
      <c r="C403" s="4">
        <v>0</v>
      </c>
      <c r="D403" s="4">
        <v>2</v>
      </c>
      <c r="E403" s="4">
        <v>0</v>
      </c>
      <c r="F403" s="4">
        <f>ROUND(F279+F291+F303+F315+F327+F339+F351+F363+F375+F387,O403)</f>
        <v>54038</v>
      </c>
      <c r="G403" s="4" t="s">
        <v>306</v>
      </c>
      <c r="H403" s="4" t="s">
        <v>307</v>
      </c>
      <c r="I403" s="4"/>
      <c r="J403" s="4"/>
      <c r="K403" s="4">
        <v>212</v>
      </c>
      <c r="L403" s="4">
        <v>166</v>
      </c>
      <c r="M403" s="4">
        <v>0</v>
      </c>
      <c r="N403" s="4" t="s">
        <v>2</v>
      </c>
      <c r="O403" s="4">
        <v>0</v>
      </c>
      <c r="P403" s="4"/>
      <c r="Q403" s="4"/>
      <c r="R403" s="4"/>
      <c r="S403" s="4"/>
      <c r="T403" s="4"/>
      <c r="U403" s="4"/>
      <c r="V403" s="4"/>
      <c r="W403" s="4"/>
    </row>
    <row r="404" spans="1:206" x14ac:dyDescent="0.2">
      <c r="A404" s="4">
        <v>50</v>
      </c>
      <c r="B404" s="4">
        <v>0</v>
      </c>
      <c r="C404" s="4">
        <v>0</v>
      </c>
      <c r="D404" s="4">
        <v>2</v>
      </c>
      <c r="E404" s="4">
        <v>0</v>
      </c>
      <c r="F404" s="4">
        <f>ROUND(F401+F403,O404)</f>
        <v>2376831</v>
      </c>
      <c r="G404" s="4" t="s">
        <v>308</v>
      </c>
      <c r="H404" s="4" t="s">
        <v>309</v>
      </c>
      <c r="I404" s="4"/>
      <c r="J404" s="4"/>
      <c r="K404" s="4">
        <v>212</v>
      </c>
      <c r="L404" s="4">
        <v>167</v>
      </c>
      <c r="M404" s="4">
        <v>3</v>
      </c>
      <c r="N404" s="4" t="s">
        <v>310</v>
      </c>
      <c r="O404" s="4">
        <v>0</v>
      </c>
      <c r="P404" s="4"/>
      <c r="Q404" s="4"/>
      <c r="R404" s="4"/>
      <c r="S404" s="4"/>
      <c r="T404" s="4"/>
      <c r="U404" s="4"/>
      <c r="V404" s="4"/>
      <c r="W404" s="4"/>
    </row>
    <row r="405" spans="1:206" x14ac:dyDescent="0.2">
      <c r="A405" s="4">
        <v>50</v>
      </c>
      <c r="B405" s="4">
        <v>1</v>
      </c>
      <c r="C405" s="4">
        <v>0</v>
      </c>
      <c r="D405" s="4">
        <v>2</v>
      </c>
      <c r="E405" s="4">
        <v>0</v>
      </c>
      <c r="F405" s="4">
        <f>ROUND(F280+F292+F304+F316+F328+F340+F352+F364+F376+F388,O405)</f>
        <v>257785</v>
      </c>
      <c r="G405" s="4" t="s">
        <v>311</v>
      </c>
      <c r="H405" s="4" t="s">
        <v>312</v>
      </c>
      <c r="I405" s="4"/>
      <c r="J405" s="4"/>
      <c r="K405" s="4">
        <v>212</v>
      </c>
      <c r="L405" s="4">
        <v>168</v>
      </c>
      <c r="M405" s="4">
        <v>0</v>
      </c>
      <c r="N405" s="4" t="s">
        <v>2</v>
      </c>
      <c r="O405" s="4">
        <v>0</v>
      </c>
      <c r="P405" s="4"/>
      <c r="Q405" s="4"/>
      <c r="R405" s="4"/>
      <c r="S405" s="4"/>
      <c r="T405" s="4"/>
      <c r="U405" s="4"/>
      <c r="V405" s="4"/>
      <c r="W405" s="4"/>
    </row>
    <row r="406" spans="1:206" x14ac:dyDescent="0.2">
      <c r="A406" s="4">
        <v>50</v>
      </c>
      <c r="B406" s="4">
        <v>1</v>
      </c>
      <c r="C406" s="4">
        <v>0</v>
      </c>
      <c r="D406" s="4">
        <v>2</v>
      </c>
      <c r="E406" s="4">
        <v>0</v>
      </c>
      <c r="F406" s="4">
        <f>ROUND(F281+F293+F305+F317+F329+F341+F353+F365+F377+F389,O406)</f>
        <v>4214</v>
      </c>
      <c r="G406" s="4" t="s">
        <v>313</v>
      </c>
      <c r="H406" s="4" t="s">
        <v>314</v>
      </c>
      <c r="I406" s="4"/>
      <c r="J406" s="4"/>
      <c r="K406" s="4">
        <v>212</v>
      </c>
      <c r="L406" s="4">
        <v>169</v>
      </c>
      <c r="M406" s="4">
        <v>0</v>
      </c>
      <c r="N406" s="4" t="s">
        <v>2</v>
      </c>
      <c r="O406" s="4">
        <v>0</v>
      </c>
      <c r="P406" s="4"/>
      <c r="Q406" s="4"/>
      <c r="R406" s="4"/>
      <c r="S406" s="4"/>
      <c r="T406" s="4"/>
      <c r="U406" s="4"/>
      <c r="V406" s="4"/>
      <c r="W406" s="4"/>
    </row>
    <row r="407" spans="1:206" x14ac:dyDescent="0.2">
      <c r="A407" s="4">
        <v>50</v>
      </c>
      <c r="B407" s="4">
        <v>1</v>
      </c>
      <c r="C407" s="4">
        <v>0</v>
      </c>
      <c r="D407" s="4">
        <v>2</v>
      </c>
      <c r="E407" s="4">
        <v>207</v>
      </c>
      <c r="F407" s="4">
        <f>ROUND(F405+F406,O407)</f>
        <v>261999</v>
      </c>
      <c r="G407" s="4" t="s">
        <v>315</v>
      </c>
      <c r="H407" s="4" t="s">
        <v>316</v>
      </c>
      <c r="I407" s="4"/>
      <c r="J407" s="4"/>
      <c r="K407" s="4">
        <v>212</v>
      </c>
      <c r="L407" s="4">
        <v>170</v>
      </c>
      <c r="M407" s="4">
        <v>0</v>
      </c>
      <c r="N407" s="4" t="s">
        <v>317</v>
      </c>
      <c r="O407" s="4">
        <v>0</v>
      </c>
      <c r="P407" s="4"/>
      <c r="Q407" s="4"/>
      <c r="R407" s="4"/>
      <c r="S407" s="4"/>
      <c r="T407" s="4"/>
      <c r="U407" s="4"/>
      <c r="V407" s="4"/>
      <c r="W407" s="4"/>
    </row>
    <row r="408" spans="1:206" x14ac:dyDescent="0.2">
      <c r="A408" s="4">
        <v>50</v>
      </c>
      <c r="B408" s="4">
        <v>0</v>
      </c>
      <c r="C408" s="4">
        <v>0</v>
      </c>
      <c r="D408" s="4">
        <v>2</v>
      </c>
      <c r="E408" s="4">
        <v>214</v>
      </c>
      <c r="F408" s="4">
        <v>19299137</v>
      </c>
      <c r="G408" s="4" t="s">
        <v>318</v>
      </c>
      <c r="H408" s="4" t="s">
        <v>319</v>
      </c>
      <c r="I408" s="4"/>
      <c r="J408" s="4"/>
      <c r="K408" s="4">
        <v>212</v>
      </c>
      <c r="L408" s="4">
        <v>171</v>
      </c>
      <c r="M408" s="4">
        <v>3</v>
      </c>
      <c r="N408" s="4" t="s">
        <v>2</v>
      </c>
      <c r="O408" s="4">
        <v>0</v>
      </c>
      <c r="P408" s="4"/>
      <c r="Q408" s="4"/>
      <c r="R408" s="4"/>
      <c r="S408" s="4"/>
      <c r="T408" s="4"/>
      <c r="U408" s="4"/>
      <c r="V408" s="4"/>
      <c r="W408" s="4"/>
    </row>
    <row r="409" spans="1:206" x14ac:dyDescent="0.2">
      <c r="A409" s="4">
        <v>50</v>
      </c>
      <c r="B409" s="4">
        <v>0</v>
      </c>
      <c r="C409" s="4">
        <v>0</v>
      </c>
      <c r="D409" s="4">
        <v>2</v>
      </c>
      <c r="E409" s="4">
        <v>215</v>
      </c>
      <c r="F409" s="4">
        <f>ROUND(F284,O409)</f>
        <v>0</v>
      </c>
      <c r="G409" s="4" t="s">
        <v>320</v>
      </c>
      <c r="H409" s="4" t="s">
        <v>321</v>
      </c>
      <c r="I409" s="4"/>
      <c r="J409" s="4"/>
      <c r="K409" s="4">
        <v>212</v>
      </c>
      <c r="L409" s="4">
        <v>172</v>
      </c>
      <c r="M409" s="4">
        <v>3</v>
      </c>
      <c r="N409" s="4" t="s">
        <v>2</v>
      </c>
      <c r="O409" s="4">
        <v>0</v>
      </c>
      <c r="P409" s="4"/>
      <c r="Q409" s="4"/>
      <c r="R409" s="4"/>
      <c r="S409" s="4"/>
      <c r="T409" s="4"/>
      <c r="U409" s="4"/>
      <c r="V409" s="4"/>
      <c r="W409" s="4"/>
    </row>
    <row r="410" spans="1:206" x14ac:dyDescent="0.2">
      <c r="A410" s="4">
        <v>50</v>
      </c>
      <c r="B410" s="4">
        <v>0</v>
      </c>
      <c r="C410" s="4">
        <v>0</v>
      </c>
      <c r="D410" s="4">
        <v>2</v>
      </c>
      <c r="E410" s="4">
        <v>216</v>
      </c>
      <c r="F410" s="4">
        <f>ROUND(F272,O410)</f>
        <v>0</v>
      </c>
      <c r="G410" s="4" t="s">
        <v>322</v>
      </c>
      <c r="H410" s="4" t="s">
        <v>323</v>
      </c>
      <c r="I410" s="4"/>
      <c r="J410" s="4"/>
      <c r="K410" s="4">
        <v>212</v>
      </c>
      <c r="L410" s="4">
        <v>173</v>
      </c>
      <c r="M410" s="4">
        <v>3</v>
      </c>
      <c r="N410" s="4" t="s">
        <v>2</v>
      </c>
      <c r="O410" s="4">
        <v>0</v>
      </c>
      <c r="P410" s="4"/>
      <c r="Q410" s="4"/>
      <c r="R410" s="4"/>
      <c r="S410" s="4"/>
      <c r="T410" s="4"/>
      <c r="U410" s="4"/>
      <c r="V410" s="4"/>
      <c r="W410" s="4"/>
    </row>
    <row r="411" spans="1:206" x14ac:dyDescent="0.2">
      <c r="A411" s="4">
        <v>50</v>
      </c>
      <c r="B411" s="4">
        <v>0</v>
      </c>
      <c r="C411" s="4">
        <v>0</v>
      </c>
      <c r="D411" s="4">
        <v>2</v>
      </c>
      <c r="E411" s="4">
        <v>217</v>
      </c>
      <c r="F411" s="4">
        <f>ROUND(F392+F380,O411)</f>
        <v>0</v>
      </c>
      <c r="G411" s="4" t="s">
        <v>324</v>
      </c>
      <c r="H411" s="4" t="s">
        <v>325</v>
      </c>
      <c r="I411" s="4"/>
      <c r="J411" s="4"/>
      <c r="K411" s="4">
        <v>212</v>
      </c>
      <c r="L411" s="4">
        <v>174</v>
      </c>
      <c r="M411" s="4">
        <v>3</v>
      </c>
      <c r="N411" s="4" t="s">
        <v>2</v>
      </c>
      <c r="O411" s="4">
        <v>0</v>
      </c>
      <c r="P411" s="4"/>
      <c r="Q411" s="4"/>
      <c r="R411" s="4"/>
      <c r="S411" s="4"/>
      <c r="T411" s="4"/>
      <c r="U411" s="4"/>
      <c r="V411" s="4"/>
      <c r="W411" s="4"/>
    </row>
    <row r="412" spans="1:206" x14ac:dyDescent="0.2">
      <c r="A412" s="4">
        <v>50</v>
      </c>
      <c r="B412" s="4">
        <v>0</v>
      </c>
      <c r="C412" s="4">
        <v>0</v>
      </c>
      <c r="D412" s="4">
        <v>2</v>
      </c>
      <c r="E412" s="4">
        <v>213</v>
      </c>
      <c r="F412" s="4">
        <f>ROUND(F408+F409+F410+F411,O412)</f>
        <v>19299137</v>
      </c>
      <c r="G412" s="4" t="s">
        <v>292</v>
      </c>
      <c r="H412" s="4" t="s">
        <v>326</v>
      </c>
      <c r="I412" s="4"/>
      <c r="J412" s="4"/>
      <c r="K412" s="4">
        <v>212</v>
      </c>
      <c r="L412" s="4">
        <v>175</v>
      </c>
      <c r="M412" s="4">
        <v>3</v>
      </c>
      <c r="N412" s="4" t="s">
        <v>2</v>
      </c>
      <c r="O412" s="4">
        <v>0</v>
      </c>
      <c r="P412" s="4"/>
      <c r="Q412" s="4"/>
      <c r="R412" s="4"/>
      <c r="S412" s="4"/>
      <c r="T412" s="4"/>
      <c r="U412" s="4"/>
      <c r="V412" s="4"/>
      <c r="W412" s="4"/>
    </row>
    <row r="414" spans="1:206" x14ac:dyDescent="0.2">
      <c r="A414" s="1">
        <v>4</v>
      </c>
      <c r="B414" s="1">
        <v>1</v>
      </c>
      <c r="C414" s="1"/>
      <c r="D414" s="1">
        <f>ROW(A430)</f>
        <v>430</v>
      </c>
      <c r="E414" s="1"/>
      <c r="F414" s="1" t="s">
        <v>14</v>
      </c>
      <c r="G414" s="1" t="s">
        <v>414</v>
      </c>
      <c r="H414" s="1" t="s">
        <v>2</v>
      </c>
      <c r="I414" s="1">
        <v>0</v>
      </c>
      <c r="J414" s="1"/>
      <c r="K414" s="1">
        <v>-1</v>
      </c>
      <c r="L414" s="1"/>
      <c r="M414" s="1" t="s">
        <v>2</v>
      </c>
      <c r="N414" s="1"/>
      <c r="O414" s="1"/>
      <c r="P414" s="1"/>
      <c r="Q414" s="1"/>
      <c r="R414" s="1"/>
      <c r="S414" s="1">
        <v>0</v>
      </c>
      <c r="T414" s="1"/>
      <c r="U414" s="1" t="s">
        <v>2</v>
      </c>
      <c r="V414" s="1">
        <v>0</v>
      </c>
      <c r="W414" s="1"/>
      <c r="X414" s="1"/>
      <c r="Y414" s="1"/>
      <c r="Z414" s="1"/>
      <c r="AA414" s="1"/>
      <c r="AB414" s="1" t="s">
        <v>2</v>
      </c>
      <c r="AC414" s="1" t="s">
        <v>2</v>
      </c>
      <c r="AD414" s="1" t="s">
        <v>2</v>
      </c>
      <c r="AE414" s="1" t="s">
        <v>2</v>
      </c>
      <c r="AF414" s="1" t="s">
        <v>2</v>
      </c>
      <c r="AG414" s="1" t="s">
        <v>2</v>
      </c>
      <c r="AH414" s="1"/>
      <c r="AI414" s="1"/>
      <c r="AJ414" s="1"/>
      <c r="AK414" s="1"/>
      <c r="AL414" s="1"/>
      <c r="AM414" s="1"/>
      <c r="AN414" s="1"/>
      <c r="AO414" s="1"/>
      <c r="AP414" s="1" t="s">
        <v>2</v>
      </c>
      <c r="AQ414" s="1" t="s">
        <v>2</v>
      </c>
      <c r="AR414" s="1" t="s">
        <v>2</v>
      </c>
      <c r="AS414" s="1"/>
      <c r="AT414" s="1"/>
      <c r="AU414" s="1"/>
      <c r="AV414" s="1"/>
      <c r="AW414" s="1"/>
      <c r="AX414" s="1"/>
      <c r="AY414" s="1"/>
      <c r="AZ414" s="1" t="s">
        <v>2</v>
      </c>
      <c r="BA414" s="1"/>
      <c r="BB414" s="1" t="s">
        <v>2</v>
      </c>
      <c r="BC414" s="1" t="s">
        <v>2</v>
      </c>
      <c r="BD414" s="1" t="s">
        <v>2</v>
      </c>
      <c r="BE414" s="1" t="s">
        <v>2</v>
      </c>
      <c r="BF414" s="1" t="s">
        <v>2</v>
      </c>
      <c r="BG414" s="1" t="s">
        <v>2</v>
      </c>
      <c r="BH414" s="1" t="s">
        <v>2</v>
      </c>
      <c r="BI414" s="1" t="s">
        <v>2</v>
      </c>
      <c r="BJ414" s="1" t="s">
        <v>2</v>
      </c>
      <c r="BK414" s="1" t="s">
        <v>2</v>
      </c>
      <c r="BL414" s="1" t="s">
        <v>2</v>
      </c>
      <c r="BM414" s="1" t="s">
        <v>2</v>
      </c>
      <c r="BN414" s="1" t="s">
        <v>2</v>
      </c>
      <c r="BO414" s="1" t="s">
        <v>2</v>
      </c>
      <c r="BP414" s="1" t="s">
        <v>2</v>
      </c>
      <c r="BQ414" s="1"/>
      <c r="BR414" s="1"/>
      <c r="BS414" s="1"/>
      <c r="BT414" s="1"/>
      <c r="BU414" s="1"/>
      <c r="BV414" s="1"/>
      <c r="BW414" s="1"/>
      <c r="BX414" s="1">
        <v>0</v>
      </c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>
        <v>0</v>
      </c>
    </row>
    <row r="416" spans="1:206" x14ac:dyDescent="0.2">
      <c r="A416" s="2">
        <v>52</v>
      </c>
      <c r="B416" s="2">
        <f t="shared" ref="B416:G416" si="78">B430</f>
        <v>1</v>
      </c>
      <c r="C416" s="2">
        <f t="shared" si="78"/>
        <v>4</v>
      </c>
      <c r="D416" s="2">
        <f t="shared" si="78"/>
        <v>414</v>
      </c>
      <c r="E416" s="2">
        <f t="shared" si="78"/>
        <v>0</v>
      </c>
      <c r="F416" s="2" t="str">
        <f t="shared" si="78"/>
        <v>Новый раздел</v>
      </c>
      <c r="G416" s="2" t="str">
        <f t="shared" si="78"/>
        <v>Наружные стены</v>
      </c>
      <c r="H416" s="2"/>
      <c r="I416" s="2"/>
      <c r="J416" s="2"/>
      <c r="K416" s="2"/>
      <c r="L416" s="2"/>
      <c r="M416" s="2"/>
      <c r="N416" s="2"/>
      <c r="O416" s="2">
        <f t="shared" ref="O416:AT416" si="79">O430</f>
        <v>1972682</v>
      </c>
      <c r="P416" s="2">
        <f t="shared" si="79"/>
        <v>1668450</v>
      </c>
      <c r="Q416" s="2">
        <f t="shared" si="79"/>
        <v>224759</v>
      </c>
      <c r="R416" s="2">
        <f t="shared" si="79"/>
        <v>20959</v>
      </c>
      <c r="S416" s="2">
        <f t="shared" si="79"/>
        <v>79473</v>
      </c>
      <c r="T416" s="2">
        <f t="shared" si="79"/>
        <v>0</v>
      </c>
      <c r="U416" s="2">
        <f t="shared" si="79"/>
        <v>8715.9265667</v>
      </c>
      <c r="V416" s="2">
        <f t="shared" si="79"/>
        <v>1650.4750184</v>
      </c>
      <c r="W416" s="2">
        <f t="shared" si="79"/>
        <v>0</v>
      </c>
      <c r="X416" s="2">
        <f t="shared" si="79"/>
        <v>96532</v>
      </c>
      <c r="Y416" s="2">
        <f t="shared" si="79"/>
        <v>69646</v>
      </c>
      <c r="Z416" s="2">
        <f t="shared" si="79"/>
        <v>0</v>
      </c>
      <c r="AA416" s="2">
        <f t="shared" si="79"/>
        <v>0</v>
      </c>
      <c r="AB416" s="2">
        <f t="shared" si="79"/>
        <v>1972682</v>
      </c>
      <c r="AC416" s="2">
        <f t="shared" si="79"/>
        <v>1668450</v>
      </c>
      <c r="AD416" s="2">
        <f t="shared" si="79"/>
        <v>224759</v>
      </c>
      <c r="AE416" s="2">
        <f t="shared" si="79"/>
        <v>20959</v>
      </c>
      <c r="AF416" s="2">
        <f t="shared" si="79"/>
        <v>79473</v>
      </c>
      <c r="AG416" s="2">
        <f t="shared" si="79"/>
        <v>0</v>
      </c>
      <c r="AH416" s="2">
        <f t="shared" si="79"/>
        <v>8715.9265667</v>
      </c>
      <c r="AI416" s="2">
        <f t="shared" si="79"/>
        <v>1650.4750184</v>
      </c>
      <c r="AJ416" s="2">
        <f t="shared" si="79"/>
        <v>0</v>
      </c>
      <c r="AK416" s="2">
        <f t="shared" si="79"/>
        <v>96532</v>
      </c>
      <c r="AL416" s="2">
        <f t="shared" si="79"/>
        <v>69646</v>
      </c>
      <c r="AM416" s="2">
        <f t="shared" si="79"/>
        <v>0</v>
      </c>
      <c r="AN416" s="2">
        <f t="shared" si="79"/>
        <v>0</v>
      </c>
      <c r="AO416" s="2">
        <f t="shared" si="79"/>
        <v>0</v>
      </c>
      <c r="AP416" s="2">
        <f t="shared" si="79"/>
        <v>0</v>
      </c>
      <c r="AQ416" s="2">
        <f t="shared" si="79"/>
        <v>0</v>
      </c>
      <c r="AR416" s="2">
        <f t="shared" si="79"/>
        <v>2138860</v>
      </c>
      <c r="AS416" s="2">
        <f t="shared" si="79"/>
        <v>2138860</v>
      </c>
      <c r="AT416" s="2">
        <f t="shared" si="79"/>
        <v>0</v>
      </c>
      <c r="AU416" s="2">
        <f t="shared" ref="AU416:BZ416" si="80">AU430</f>
        <v>0</v>
      </c>
      <c r="AV416" s="2">
        <f t="shared" si="80"/>
        <v>1668450</v>
      </c>
      <c r="AW416" s="2">
        <f t="shared" si="80"/>
        <v>1668450</v>
      </c>
      <c r="AX416" s="2">
        <f t="shared" si="80"/>
        <v>0</v>
      </c>
      <c r="AY416" s="2">
        <f t="shared" si="80"/>
        <v>1668450</v>
      </c>
      <c r="AZ416" s="2">
        <f t="shared" si="80"/>
        <v>0</v>
      </c>
      <c r="BA416" s="2">
        <f t="shared" si="80"/>
        <v>0</v>
      </c>
      <c r="BB416" s="2">
        <f t="shared" si="80"/>
        <v>0</v>
      </c>
      <c r="BC416" s="2">
        <f t="shared" si="80"/>
        <v>0</v>
      </c>
      <c r="BD416" s="2">
        <f t="shared" si="80"/>
        <v>0</v>
      </c>
      <c r="BE416" s="2">
        <f t="shared" si="80"/>
        <v>0</v>
      </c>
      <c r="BF416" s="2">
        <f t="shared" si="80"/>
        <v>0</v>
      </c>
      <c r="BG416" s="2">
        <f t="shared" si="80"/>
        <v>0</v>
      </c>
      <c r="BH416" s="2">
        <f t="shared" si="80"/>
        <v>0</v>
      </c>
      <c r="BI416" s="2">
        <f t="shared" si="80"/>
        <v>0</v>
      </c>
      <c r="BJ416" s="2">
        <f t="shared" si="80"/>
        <v>0</v>
      </c>
      <c r="BK416" s="2">
        <f t="shared" si="80"/>
        <v>0</v>
      </c>
      <c r="BL416" s="2">
        <f t="shared" si="80"/>
        <v>0</v>
      </c>
      <c r="BM416" s="2">
        <f t="shared" si="80"/>
        <v>0</v>
      </c>
      <c r="BN416" s="2">
        <f t="shared" si="80"/>
        <v>0</v>
      </c>
      <c r="BO416" s="2">
        <f t="shared" si="80"/>
        <v>0</v>
      </c>
      <c r="BP416" s="2">
        <f t="shared" si="80"/>
        <v>0</v>
      </c>
      <c r="BQ416" s="2">
        <f t="shared" si="80"/>
        <v>0</v>
      </c>
      <c r="BR416" s="2">
        <f t="shared" si="80"/>
        <v>0</v>
      </c>
      <c r="BS416" s="2">
        <f t="shared" si="80"/>
        <v>0</v>
      </c>
      <c r="BT416" s="2">
        <f t="shared" si="80"/>
        <v>0</v>
      </c>
      <c r="BU416" s="2">
        <f t="shared" si="80"/>
        <v>0</v>
      </c>
      <c r="BV416" s="2">
        <f t="shared" si="80"/>
        <v>0</v>
      </c>
      <c r="BW416" s="2">
        <f t="shared" si="80"/>
        <v>0</v>
      </c>
      <c r="BX416" s="2">
        <f t="shared" si="80"/>
        <v>0</v>
      </c>
      <c r="BY416" s="2">
        <f t="shared" si="80"/>
        <v>0</v>
      </c>
      <c r="BZ416" s="2">
        <f t="shared" si="80"/>
        <v>0</v>
      </c>
      <c r="CA416" s="2">
        <f t="shared" ref="CA416:DF416" si="81">CA430</f>
        <v>2138860</v>
      </c>
      <c r="CB416" s="2">
        <f t="shared" si="81"/>
        <v>2138860</v>
      </c>
      <c r="CC416" s="2">
        <f t="shared" si="81"/>
        <v>0</v>
      </c>
      <c r="CD416" s="2">
        <f t="shared" si="81"/>
        <v>0</v>
      </c>
      <c r="CE416" s="2">
        <f t="shared" si="81"/>
        <v>1668450</v>
      </c>
      <c r="CF416" s="2">
        <f t="shared" si="81"/>
        <v>1668450</v>
      </c>
      <c r="CG416" s="2">
        <f t="shared" si="81"/>
        <v>0</v>
      </c>
      <c r="CH416" s="2">
        <f t="shared" si="81"/>
        <v>1668450</v>
      </c>
      <c r="CI416" s="2">
        <f t="shared" si="81"/>
        <v>0</v>
      </c>
      <c r="CJ416" s="2">
        <f t="shared" si="81"/>
        <v>0</v>
      </c>
      <c r="CK416" s="2">
        <f t="shared" si="81"/>
        <v>0</v>
      </c>
      <c r="CL416" s="2">
        <f t="shared" si="81"/>
        <v>0</v>
      </c>
      <c r="CM416" s="2">
        <f t="shared" si="81"/>
        <v>0</v>
      </c>
      <c r="CN416" s="2">
        <f t="shared" si="81"/>
        <v>0</v>
      </c>
      <c r="CO416" s="2">
        <f t="shared" si="81"/>
        <v>0</v>
      </c>
      <c r="CP416" s="2">
        <f t="shared" si="81"/>
        <v>0</v>
      </c>
      <c r="CQ416" s="2">
        <f t="shared" si="81"/>
        <v>0</v>
      </c>
      <c r="CR416" s="2">
        <f t="shared" si="81"/>
        <v>0</v>
      </c>
      <c r="CS416" s="2">
        <f t="shared" si="81"/>
        <v>0</v>
      </c>
      <c r="CT416" s="2">
        <f t="shared" si="81"/>
        <v>0</v>
      </c>
      <c r="CU416" s="2">
        <f t="shared" si="81"/>
        <v>0</v>
      </c>
      <c r="CV416" s="2">
        <f t="shared" si="81"/>
        <v>0</v>
      </c>
      <c r="CW416" s="2">
        <f t="shared" si="81"/>
        <v>0</v>
      </c>
      <c r="CX416" s="2">
        <f t="shared" si="81"/>
        <v>0</v>
      </c>
      <c r="CY416" s="2">
        <f t="shared" si="81"/>
        <v>0</v>
      </c>
      <c r="CZ416" s="2">
        <f t="shared" si="81"/>
        <v>0</v>
      </c>
      <c r="DA416" s="2">
        <f t="shared" si="81"/>
        <v>0</v>
      </c>
      <c r="DB416" s="2">
        <f t="shared" si="81"/>
        <v>0</v>
      </c>
      <c r="DC416" s="2">
        <f t="shared" si="81"/>
        <v>0</v>
      </c>
      <c r="DD416" s="2">
        <f t="shared" si="81"/>
        <v>0</v>
      </c>
      <c r="DE416" s="2">
        <f t="shared" si="81"/>
        <v>0</v>
      </c>
      <c r="DF416" s="2">
        <f t="shared" si="81"/>
        <v>0</v>
      </c>
      <c r="DG416" s="3">
        <f t="shared" ref="DG416:EL416" si="82">DG430</f>
        <v>0</v>
      </c>
      <c r="DH416" s="3">
        <f t="shared" si="82"/>
        <v>0</v>
      </c>
      <c r="DI416" s="3">
        <f t="shared" si="82"/>
        <v>0</v>
      </c>
      <c r="DJ416" s="3">
        <f t="shared" si="82"/>
        <v>0</v>
      </c>
      <c r="DK416" s="3">
        <f t="shared" si="82"/>
        <v>0</v>
      </c>
      <c r="DL416" s="3">
        <f t="shared" si="82"/>
        <v>0</v>
      </c>
      <c r="DM416" s="3">
        <f t="shared" si="82"/>
        <v>0</v>
      </c>
      <c r="DN416" s="3">
        <f t="shared" si="82"/>
        <v>0</v>
      </c>
      <c r="DO416" s="3">
        <f t="shared" si="82"/>
        <v>0</v>
      </c>
      <c r="DP416" s="3">
        <f t="shared" si="82"/>
        <v>0</v>
      </c>
      <c r="DQ416" s="3">
        <f t="shared" si="82"/>
        <v>0</v>
      </c>
      <c r="DR416" s="3">
        <f t="shared" si="82"/>
        <v>0</v>
      </c>
      <c r="DS416" s="3">
        <f t="shared" si="82"/>
        <v>0</v>
      </c>
      <c r="DT416" s="3">
        <f t="shared" si="82"/>
        <v>0</v>
      </c>
      <c r="DU416" s="3">
        <f t="shared" si="82"/>
        <v>0</v>
      </c>
      <c r="DV416" s="3">
        <f t="shared" si="82"/>
        <v>0</v>
      </c>
      <c r="DW416" s="3">
        <f t="shared" si="82"/>
        <v>0</v>
      </c>
      <c r="DX416" s="3">
        <f t="shared" si="82"/>
        <v>0</v>
      </c>
      <c r="DY416" s="3">
        <f t="shared" si="82"/>
        <v>0</v>
      </c>
      <c r="DZ416" s="3">
        <f t="shared" si="82"/>
        <v>0</v>
      </c>
      <c r="EA416" s="3">
        <f t="shared" si="82"/>
        <v>0</v>
      </c>
      <c r="EB416" s="3">
        <f t="shared" si="82"/>
        <v>0</v>
      </c>
      <c r="EC416" s="3">
        <f t="shared" si="82"/>
        <v>0</v>
      </c>
      <c r="ED416" s="3">
        <f t="shared" si="82"/>
        <v>0</v>
      </c>
      <c r="EE416" s="3">
        <f t="shared" si="82"/>
        <v>0</v>
      </c>
      <c r="EF416" s="3">
        <f t="shared" si="82"/>
        <v>0</v>
      </c>
      <c r="EG416" s="3">
        <f t="shared" si="82"/>
        <v>0</v>
      </c>
      <c r="EH416" s="3">
        <f t="shared" si="82"/>
        <v>0</v>
      </c>
      <c r="EI416" s="3">
        <f t="shared" si="82"/>
        <v>0</v>
      </c>
      <c r="EJ416" s="3">
        <f t="shared" si="82"/>
        <v>0</v>
      </c>
      <c r="EK416" s="3">
        <f t="shared" si="82"/>
        <v>0</v>
      </c>
      <c r="EL416" s="3">
        <f t="shared" si="82"/>
        <v>0</v>
      </c>
      <c r="EM416" s="3">
        <f t="shared" ref="EM416:FR416" si="83">EM430</f>
        <v>0</v>
      </c>
      <c r="EN416" s="3">
        <f t="shared" si="83"/>
        <v>0</v>
      </c>
      <c r="EO416" s="3">
        <f t="shared" si="83"/>
        <v>0</v>
      </c>
      <c r="EP416" s="3">
        <f t="shared" si="83"/>
        <v>0</v>
      </c>
      <c r="EQ416" s="3">
        <f t="shared" si="83"/>
        <v>0</v>
      </c>
      <c r="ER416" s="3">
        <f t="shared" si="83"/>
        <v>0</v>
      </c>
      <c r="ES416" s="3">
        <f t="shared" si="83"/>
        <v>0</v>
      </c>
      <c r="ET416" s="3">
        <f t="shared" si="83"/>
        <v>0</v>
      </c>
      <c r="EU416" s="3">
        <f t="shared" si="83"/>
        <v>0</v>
      </c>
      <c r="EV416" s="3">
        <f t="shared" si="83"/>
        <v>0</v>
      </c>
      <c r="EW416" s="3">
        <f t="shared" si="83"/>
        <v>0</v>
      </c>
      <c r="EX416" s="3">
        <f t="shared" si="83"/>
        <v>0</v>
      </c>
      <c r="EY416" s="3">
        <f t="shared" si="83"/>
        <v>0</v>
      </c>
      <c r="EZ416" s="3">
        <f t="shared" si="83"/>
        <v>0</v>
      </c>
      <c r="FA416" s="3">
        <f t="shared" si="83"/>
        <v>0</v>
      </c>
      <c r="FB416" s="3">
        <f t="shared" si="83"/>
        <v>0</v>
      </c>
      <c r="FC416" s="3">
        <f t="shared" si="83"/>
        <v>0</v>
      </c>
      <c r="FD416" s="3">
        <f t="shared" si="83"/>
        <v>0</v>
      </c>
      <c r="FE416" s="3">
        <f t="shared" si="83"/>
        <v>0</v>
      </c>
      <c r="FF416" s="3">
        <f t="shared" si="83"/>
        <v>0</v>
      </c>
      <c r="FG416" s="3">
        <f t="shared" si="83"/>
        <v>0</v>
      </c>
      <c r="FH416" s="3">
        <f t="shared" si="83"/>
        <v>0</v>
      </c>
      <c r="FI416" s="3">
        <f t="shared" si="83"/>
        <v>0</v>
      </c>
      <c r="FJ416" s="3">
        <f t="shared" si="83"/>
        <v>0</v>
      </c>
      <c r="FK416" s="3">
        <f t="shared" si="83"/>
        <v>0</v>
      </c>
      <c r="FL416" s="3">
        <f t="shared" si="83"/>
        <v>0</v>
      </c>
      <c r="FM416" s="3">
        <f t="shared" si="83"/>
        <v>0</v>
      </c>
      <c r="FN416" s="3">
        <f t="shared" si="83"/>
        <v>0</v>
      </c>
      <c r="FO416" s="3">
        <f t="shared" si="83"/>
        <v>0</v>
      </c>
      <c r="FP416" s="3">
        <f t="shared" si="83"/>
        <v>0</v>
      </c>
      <c r="FQ416" s="3">
        <f t="shared" si="83"/>
        <v>0</v>
      </c>
      <c r="FR416" s="3">
        <f t="shared" si="83"/>
        <v>0</v>
      </c>
      <c r="FS416" s="3">
        <f t="shared" ref="FS416:GX416" si="84">FS430</f>
        <v>0</v>
      </c>
      <c r="FT416" s="3">
        <f t="shared" si="84"/>
        <v>0</v>
      </c>
      <c r="FU416" s="3">
        <f t="shared" si="84"/>
        <v>0</v>
      </c>
      <c r="FV416" s="3">
        <f t="shared" si="84"/>
        <v>0</v>
      </c>
      <c r="FW416" s="3">
        <f t="shared" si="84"/>
        <v>0</v>
      </c>
      <c r="FX416" s="3">
        <f t="shared" si="84"/>
        <v>0</v>
      </c>
      <c r="FY416" s="3">
        <f t="shared" si="84"/>
        <v>0</v>
      </c>
      <c r="FZ416" s="3">
        <f t="shared" si="84"/>
        <v>0</v>
      </c>
      <c r="GA416" s="3">
        <f t="shared" si="84"/>
        <v>0</v>
      </c>
      <c r="GB416" s="3">
        <f t="shared" si="84"/>
        <v>0</v>
      </c>
      <c r="GC416" s="3">
        <f t="shared" si="84"/>
        <v>0</v>
      </c>
      <c r="GD416" s="3">
        <f t="shared" si="84"/>
        <v>0</v>
      </c>
      <c r="GE416" s="3">
        <f t="shared" si="84"/>
        <v>0</v>
      </c>
      <c r="GF416" s="3">
        <f t="shared" si="84"/>
        <v>0</v>
      </c>
      <c r="GG416" s="3">
        <f t="shared" si="84"/>
        <v>0</v>
      </c>
      <c r="GH416" s="3">
        <f t="shared" si="84"/>
        <v>0</v>
      </c>
      <c r="GI416" s="3">
        <f t="shared" si="84"/>
        <v>0</v>
      </c>
      <c r="GJ416" s="3">
        <f t="shared" si="84"/>
        <v>0</v>
      </c>
      <c r="GK416" s="3">
        <f t="shared" si="84"/>
        <v>0</v>
      </c>
      <c r="GL416" s="3">
        <f t="shared" si="84"/>
        <v>0</v>
      </c>
      <c r="GM416" s="3">
        <f t="shared" si="84"/>
        <v>0</v>
      </c>
      <c r="GN416" s="3">
        <f t="shared" si="84"/>
        <v>0</v>
      </c>
      <c r="GO416" s="3">
        <f t="shared" si="84"/>
        <v>0</v>
      </c>
      <c r="GP416" s="3">
        <f t="shared" si="84"/>
        <v>0</v>
      </c>
      <c r="GQ416" s="3">
        <f t="shared" si="84"/>
        <v>0</v>
      </c>
      <c r="GR416" s="3">
        <f t="shared" si="84"/>
        <v>0</v>
      </c>
      <c r="GS416" s="3">
        <f t="shared" si="84"/>
        <v>0</v>
      </c>
      <c r="GT416" s="3">
        <f t="shared" si="84"/>
        <v>0</v>
      </c>
      <c r="GU416" s="3">
        <f t="shared" si="84"/>
        <v>0</v>
      </c>
      <c r="GV416" s="3">
        <f t="shared" si="84"/>
        <v>0</v>
      </c>
      <c r="GW416" s="3">
        <f t="shared" si="84"/>
        <v>0</v>
      </c>
      <c r="GX416" s="3">
        <f t="shared" si="84"/>
        <v>0</v>
      </c>
    </row>
    <row r="418" spans="1:245" x14ac:dyDescent="0.2">
      <c r="A418">
        <v>17</v>
      </c>
      <c r="B418">
        <v>1</v>
      </c>
      <c r="C418">
        <f>ROW(SmtRes!A99)</f>
        <v>99</v>
      </c>
      <c r="D418">
        <f>ROW(EtalonRes!A109)</f>
        <v>109</v>
      </c>
      <c r="E418" t="s">
        <v>415</v>
      </c>
      <c r="F418" t="s">
        <v>416</v>
      </c>
      <c r="G418" t="s">
        <v>417</v>
      </c>
      <c r="H418" t="s">
        <v>374</v>
      </c>
      <c r="I418">
        <f>ROUND((12.3+1.9)*1.03*1.01,3)</f>
        <v>14.772</v>
      </c>
      <c r="J418">
        <v>0</v>
      </c>
      <c r="O418">
        <f t="shared" ref="O418:O428" si="85">ROUND(CP418,0)</f>
        <v>15011</v>
      </c>
      <c r="P418">
        <f t="shared" ref="P418:P428" si="86">ROUND(CQ418*I418,0)</f>
        <v>3333</v>
      </c>
      <c r="Q418">
        <f t="shared" ref="Q418:Q428" si="87">ROUND(CR418*I418,0)</f>
        <v>7918</v>
      </c>
      <c r="R418">
        <f t="shared" ref="R418:R428" si="88">ROUND(CS418*I418,0)</f>
        <v>612</v>
      </c>
      <c r="S418">
        <f t="shared" ref="S418:S428" si="89">ROUND(CT418*I418,0)</f>
        <v>3760</v>
      </c>
      <c r="T418">
        <f t="shared" ref="T418:T428" si="90">ROUND(CU418*I418,0)</f>
        <v>0</v>
      </c>
      <c r="U418">
        <f t="shared" ref="U418:U428" si="91">CV418*I418</f>
        <v>373.73160000000001</v>
      </c>
      <c r="V418">
        <f t="shared" ref="V418:V428" si="92">CW418*I418</f>
        <v>45.49776</v>
      </c>
      <c r="W418">
        <f t="shared" ref="W418:W428" si="93">ROUND(CX418*I418,0)</f>
        <v>0</v>
      </c>
      <c r="X418">
        <f t="shared" ref="X418:X428" si="94">ROUND(CY418,0)</f>
        <v>4066</v>
      </c>
      <c r="Y418">
        <f t="shared" ref="Y418:Y428" si="95">ROUND(CZ418,0)</f>
        <v>2711</v>
      </c>
      <c r="AA418">
        <v>224391872</v>
      </c>
      <c r="AB418">
        <f t="shared" ref="AB418:AB428" si="96">ROUND((AC418+AD418+AF418),2)</f>
        <v>1016.18</v>
      </c>
      <c r="AC418">
        <f t="shared" ref="AC418:AC428" si="97">ROUND((ES418),2)</f>
        <v>225.64</v>
      </c>
      <c r="AD418">
        <f t="shared" ref="AD418:AD428" si="98">ROUND((((ET418)-(EU418))+AE418),2)</f>
        <v>536.02</v>
      </c>
      <c r="AE418">
        <f t="shared" ref="AE418:AE428" si="99">ROUND((EU418),2)</f>
        <v>41.45</v>
      </c>
      <c r="AF418">
        <f t="shared" ref="AF418:AF428" si="100">ROUND((EV418),2)</f>
        <v>254.52</v>
      </c>
      <c r="AG418">
        <f t="shared" ref="AG418:AG428" si="101">ROUND((AP418),2)</f>
        <v>0</v>
      </c>
      <c r="AH418">
        <f t="shared" ref="AH418:AH428" si="102">(EW418)</f>
        <v>25.3</v>
      </c>
      <c r="AI418">
        <f t="shared" ref="AI418:AI428" si="103">(EX418)</f>
        <v>3.08</v>
      </c>
      <c r="AJ418">
        <f t="shared" ref="AJ418:AJ428" si="104">(AS418)</f>
        <v>0</v>
      </c>
      <c r="AK418">
        <v>1016.18</v>
      </c>
      <c r="AL418">
        <v>225.64</v>
      </c>
      <c r="AM418">
        <v>536.02</v>
      </c>
      <c r="AN418">
        <v>41.45</v>
      </c>
      <c r="AO418">
        <v>254.52</v>
      </c>
      <c r="AP418">
        <v>0</v>
      </c>
      <c r="AQ418">
        <v>25.3</v>
      </c>
      <c r="AR418">
        <v>3.08</v>
      </c>
      <c r="AS418">
        <v>0</v>
      </c>
      <c r="AT418">
        <v>93</v>
      </c>
      <c r="AU418">
        <v>62</v>
      </c>
      <c r="AV418">
        <v>1</v>
      </c>
      <c r="AW418">
        <v>1</v>
      </c>
      <c r="AZ418">
        <v>1</v>
      </c>
      <c r="BA418">
        <v>1</v>
      </c>
      <c r="BB418">
        <v>1</v>
      </c>
      <c r="BC418">
        <v>1</v>
      </c>
      <c r="BD418" t="s">
        <v>2</v>
      </c>
      <c r="BE418" t="s">
        <v>2</v>
      </c>
      <c r="BF418" t="s">
        <v>2</v>
      </c>
      <c r="BG418" t="s">
        <v>2</v>
      </c>
      <c r="BH418">
        <v>0</v>
      </c>
      <c r="BI418">
        <v>1</v>
      </c>
      <c r="BJ418" t="s">
        <v>418</v>
      </c>
      <c r="BM418">
        <v>9001</v>
      </c>
      <c r="BN418">
        <v>0</v>
      </c>
      <c r="BO418" t="s">
        <v>2</v>
      </c>
      <c r="BP418">
        <v>0</v>
      </c>
      <c r="BQ418">
        <v>2</v>
      </c>
      <c r="BR418">
        <v>0</v>
      </c>
      <c r="BS418">
        <v>1</v>
      </c>
      <c r="BT418">
        <v>1</v>
      </c>
      <c r="BU418">
        <v>1</v>
      </c>
      <c r="BV418">
        <v>1</v>
      </c>
      <c r="BW418">
        <v>1</v>
      </c>
      <c r="BX418">
        <v>1</v>
      </c>
      <c r="BY418" t="s">
        <v>2</v>
      </c>
      <c r="BZ418">
        <v>93</v>
      </c>
      <c r="CA418">
        <v>62</v>
      </c>
      <c r="CE418">
        <v>0</v>
      </c>
      <c r="CF418">
        <v>0</v>
      </c>
      <c r="CG418">
        <v>0</v>
      </c>
      <c r="CM418">
        <v>0</v>
      </c>
      <c r="CN418" t="s">
        <v>2</v>
      </c>
      <c r="CO418">
        <v>0</v>
      </c>
      <c r="CP418">
        <f t="shared" ref="CP418:CP428" si="105">(P418+Q418+S418)</f>
        <v>15011</v>
      </c>
      <c r="CQ418">
        <f t="shared" ref="CQ418:CQ428" si="106">AC418*BC418</f>
        <v>225.64</v>
      </c>
      <c r="CR418">
        <f t="shared" ref="CR418:CR428" si="107">AD418*BB418</f>
        <v>536.02</v>
      </c>
      <c r="CS418">
        <f t="shared" ref="CS418:CS428" si="108">AE418*BS418</f>
        <v>41.45</v>
      </c>
      <c r="CT418">
        <f t="shared" ref="CT418:CT428" si="109">AF418*BA418</f>
        <v>254.52</v>
      </c>
      <c r="CU418">
        <f t="shared" ref="CU418:CU428" si="110">AG418</f>
        <v>0</v>
      </c>
      <c r="CV418">
        <f t="shared" ref="CV418:CV428" si="111">AH418</f>
        <v>25.3</v>
      </c>
      <c r="CW418">
        <f t="shared" ref="CW418:CW428" si="112">AI418</f>
        <v>3.08</v>
      </c>
      <c r="CX418">
        <f t="shared" ref="CX418:CX428" si="113">AJ418</f>
        <v>0</v>
      </c>
      <c r="CY418">
        <f t="shared" ref="CY418:CY428" si="114">(((S418+R418)*AT418)/100)</f>
        <v>4065.96</v>
      </c>
      <c r="CZ418">
        <f t="shared" ref="CZ418:CZ428" si="115">(((S418+R418)*AU418)/100)</f>
        <v>2710.64</v>
      </c>
      <c r="DC418" t="s">
        <v>2</v>
      </c>
      <c r="DD418" t="s">
        <v>2</v>
      </c>
      <c r="DE418" t="s">
        <v>2</v>
      </c>
      <c r="DF418" t="s">
        <v>2</v>
      </c>
      <c r="DG418" t="s">
        <v>2</v>
      </c>
      <c r="DH418" t="s">
        <v>2</v>
      </c>
      <c r="DI418" t="s">
        <v>2</v>
      </c>
      <c r="DJ418" t="s">
        <v>2</v>
      </c>
      <c r="DK418" t="s">
        <v>2</v>
      </c>
      <c r="DL418" t="s">
        <v>2</v>
      </c>
      <c r="DM418" t="s">
        <v>2</v>
      </c>
      <c r="DN418">
        <v>0</v>
      </c>
      <c r="DO418">
        <v>0</v>
      </c>
      <c r="DP418">
        <v>1</v>
      </c>
      <c r="DQ418">
        <v>1</v>
      </c>
      <c r="DU418">
        <v>1009</v>
      </c>
      <c r="DV418" t="s">
        <v>374</v>
      </c>
      <c r="DW418" t="s">
        <v>374</v>
      </c>
      <c r="DX418">
        <v>1000</v>
      </c>
      <c r="DZ418" t="s">
        <v>2</v>
      </c>
      <c r="EA418" t="s">
        <v>2</v>
      </c>
      <c r="EB418" t="s">
        <v>2</v>
      </c>
      <c r="EC418" t="s">
        <v>2</v>
      </c>
      <c r="EE418">
        <v>222773565</v>
      </c>
      <c r="EF418">
        <v>2</v>
      </c>
      <c r="EG418" t="s">
        <v>21</v>
      </c>
      <c r="EH418">
        <v>9</v>
      </c>
      <c r="EI418" t="s">
        <v>419</v>
      </c>
      <c r="EJ418">
        <v>1</v>
      </c>
      <c r="EK418">
        <v>9001</v>
      </c>
      <c r="EL418" t="s">
        <v>419</v>
      </c>
      <c r="EM418" t="s">
        <v>420</v>
      </c>
      <c r="EN418" t="s">
        <v>2</v>
      </c>
      <c r="EO418" t="s">
        <v>2</v>
      </c>
      <c r="EQ418">
        <v>0</v>
      </c>
      <c r="ER418">
        <v>1016.18</v>
      </c>
      <c r="ES418">
        <v>225.64</v>
      </c>
      <c r="ET418">
        <v>536.02</v>
      </c>
      <c r="EU418">
        <v>41.45</v>
      </c>
      <c r="EV418">
        <v>254.52</v>
      </c>
      <c r="EW418">
        <v>25.3</v>
      </c>
      <c r="EX418">
        <v>3.08</v>
      </c>
      <c r="EY418">
        <v>0</v>
      </c>
      <c r="FQ418">
        <v>0</v>
      </c>
      <c r="FR418">
        <f t="shared" ref="FR418:FR428" si="116">ROUND(IF(AND(BH418=3,BI418=3),P418,0),0)</f>
        <v>0</v>
      </c>
      <c r="FS418">
        <v>0</v>
      </c>
      <c r="FX418">
        <v>93</v>
      </c>
      <c r="FY418">
        <v>62</v>
      </c>
      <c r="GA418" t="s">
        <v>2</v>
      </c>
      <c r="GD418">
        <v>1</v>
      </c>
      <c r="GF418">
        <v>1495683462</v>
      </c>
      <c r="GG418">
        <v>2</v>
      </c>
      <c r="GH418">
        <v>1</v>
      </c>
      <c r="GI418">
        <v>-2</v>
      </c>
      <c r="GJ418">
        <v>0</v>
      </c>
      <c r="GK418">
        <v>0</v>
      </c>
      <c r="GL418">
        <f t="shared" ref="GL418:GL428" si="117">ROUND(IF(AND(BH418=3,BI418=3,FS418&lt;&gt;0),P418,0),0)</f>
        <v>0</v>
      </c>
      <c r="GM418">
        <f t="shared" ref="GM418:GM428" si="118">ROUND(O418+X418+Y418,0)+GX418</f>
        <v>21788</v>
      </c>
      <c r="GN418">
        <f t="shared" ref="GN418:GN428" si="119">IF(OR(BI418=0,BI418=1),ROUND(O418+X418+Y418,0),0)</f>
        <v>21788</v>
      </c>
      <c r="GO418">
        <f t="shared" ref="GO418:GO428" si="120">IF(BI418=2,ROUND(O418+X418+Y418,0),0)</f>
        <v>0</v>
      </c>
      <c r="GP418">
        <f t="shared" ref="GP418:GP428" si="121">IF(BI418=4,ROUND(O418+X418+Y418,0)+GX418,0)</f>
        <v>0</v>
      </c>
      <c r="GR418">
        <v>0</v>
      </c>
      <c r="GS418">
        <v>3</v>
      </c>
      <c r="GT418">
        <v>0</v>
      </c>
      <c r="GU418" t="s">
        <v>2</v>
      </c>
      <c r="GV418">
        <f t="shared" ref="GV418:GV428" si="122">ROUND((GT418),2)</f>
        <v>0</v>
      </c>
      <c r="GW418">
        <v>1</v>
      </c>
      <c r="GX418">
        <f t="shared" ref="GX418:GX428" si="123">ROUND(HC418*I418,0)</f>
        <v>0</v>
      </c>
      <c r="HA418">
        <v>0</v>
      </c>
      <c r="HB418">
        <v>0</v>
      </c>
      <c r="HC418">
        <f t="shared" ref="HC418:HC428" si="124">GV418*GW418</f>
        <v>0</v>
      </c>
      <c r="HE418" t="s">
        <v>2</v>
      </c>
      <c r="HF418" t="s">
        <v>2</v>
      </c>
      <c r="IK418">
        <v>0</v>
      </c>
    </row>
    <row r="419" spans="1:245" x14ac:dyDescent="0.2">
      <c r="A419">
        <v>17</v>
      </c>
      <c r="B419">
        <v>1</v>
      </c>
      <c r="E419" t="s">
        <v>421</v>
      </c>
      <c r="F419" t="s">
        <v>422</v>
      </c>
      <c r="G419" t="s">
        <v>423</v>
      </c>
      <c r="H419" t="s">
        <v>374</v>
      </c>
      <c r="I419">
        <f>ROUND(1.9*1.03*1.01,4)</f>
        <v>1.9765999999999999</v>
      </c>
      <c r="J419">
        <v>0</v>
      </c>
      <c r="O419">
        <f t="shared" si="85"/>
        <v>12385</v>
      </c>
      <c r="P419">
        <f t="shared" si="86"/>
        <v>12385</v>
      </c>
      <c r="Q419">
        <f t="shared" si="87"/>
        <v>0</v>
      </c>
      <c r="R419">
        <f t="shared" si="88"/>
        <v>0</v>
      </c>
      <c r="S419">
        <f t="shared" si="89"/>
        <v>0</v>
      </c>
      <c r="T419">
        <f t="shared" si="90"/>
        <v>0</v>
      </c>
      <c r="U419">
        <f t="shared" si="91"/>
        <v>0</v>
      </c>
      <c r="V419">
        <f t="shared" si="92"/>
        <v>0</v>
      </c>
      <c r="W419">
        <f t="shared" si="93"/>
        <v>0</v>
      </c>
      <c r="X419">
        <f t="shared" si="94"/>
        <v>0</v>
      </c>
      <c r="Y419">
        <f t="shared" si="95"/>
        <v>0</v>
      </c>
      <c r="AA419">
        <v>224391872</v>
      </c>
      <c r="AB419">
        <f t="shared" si="96"/>
        <v>6266</v>
      </c>
      <c r="AC419">
        <f t="shared" si="97"/>
        <v>6266</v>
      </c>
      <c r="AD419">
        <f t="shared" si="98"/>
        <v>0</v>
      </c>
      <c r="AE419">
        <f t="shared" si="99"/>
        <v>0</v>
      </c>
      <c r="AF419">
        <f t="shared" si="100"/>
        <v>0</v>
      </c>
      <c r="AG419">
        <f t="shared" si="101"/>
        <v>0</v>
      </c>
      <c r="AH419">
        <f t="shared" si="102"/>
        <v>0</v>
      </c>
      <c r="AI419">
        <f t="shared" si="103"/>
        <v>0</v>
      </c>
      <c r="AJ419">
        <f t="shared" si="104"/>
        <v>0</v>
      </c>
      <c r="AK419">
        <v>6266</v>
      </c>
      <c r="AL419">
        <v>6266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1</v>
      </c>
      <c r="AW419">
        <v>1</v>
      </c>
      <c r="AZ419">
        <v>1</v>
      </c>
      <c r="BA419">
        <v>1</v>
      </c>
      <c r="BB419">
        <v>1</v>
      </c>
      <c r="BC419">
        <v>1</v>
      </c>
      <c r="BD419" t="s">
        <v>2</v>
      </c>
      <c r="BE419" t="s">
        <v>2</v>
      </c>
      <c r="BF419" t="s">
        <v>2</v>
      </c>
      <c r="BG419" t="s">
        <v>2</v>
      </c>
      <c r="BH419">
        <v>3</v>
      </c>
      <c r="BI419">
        <v>1</v>
      </c>
      <c r="BJ419" t="s">
        <v>424</v>
      </c>
      <c r="BM419">
        <v>500001</v>
      </c>
      <c r="BN419">
        <v>0</v>
      </c>
      <c r="BO419" t="s">
        <v>2</v>
      </c>
      <c r="BP419">
        <v>0</v>
      </c>
      <c r="BQ419">
        <v>8</v>
      </c>
      <c r="BR419">
        <v>0</v>
      </c>
      <c r="BS419">
        <v>1</v>
      </c>
      <c r="BT419">
        <v>1</v>
      </c>
      <c r="BU419">
        <v>1</v>
      </c>
      <c r="BV419">
        <v>1</v>
      </c>
      <c r="BW419">
        <v>1</v>
      </c>
      <c r="BX419">
        <v>1</v>
      </c>
      <c r="BY419" t="s">
        <v>2</v>
      </c>
      <c r="BZ419">
        <v>0</v>
      </c>
      <c r="CA419">
        <v>0</v>
      </c>
      <c r="CE419">
        <v>0</v>
      </c>
      <c r="CF419">
        <v>0</v>
      </c>
      <c r="CG419">
        <v>0</v>
      </c>
      <c r="CM419">
        <v>0</v>
      </c>
      <c r="CN419" t="s">
        <v>2</v>
      </c>
      <c r="CO419">
        <v>0</v>
      </c>
      <c r="CP419">
        <f t="shared" si="105"/>
        <v>12385</v>
      </c>
      <c r="CQ419">
        <f t="shared" si="106"/>
        <v>6266</v>
      </c>
      <c r="CR419">
        <f t="shared" si="107"/>
        <v>0</v>
      </c>
      <c r="CS419">
        <f t="shared" si="108"/>
        <v>0</v>
      </c>
      <c r="CT419">
        <f t="shared" si="109"/>
        <v>0</v>
      </c>
      <c r="CU419">
        <f t="shared" si="110"/>
        <v>0</v>
      </c>
      <c r="CV419">
        <f t="shared" si="111"/>
        <v>0</v>
      </c>
      <c r="CW419">
        <f t="shared" si="112"/>
        <v>0</v>
      </c>
      <c r="CX419">
        <f t="shared" si="113"/>
        <v>0</v>
      </c>
      <c r="CY419">
        <f t="shared" si="114"/>
        <v>0</v>
      </c>
      <c r="CZ419">
        <f t="shared" si="115"/>
        <v>0</v>
      </c>
      <c r="DC419" t="s">
        <v>2</v>
      </c>
      <c r="DD419" t="s">
        <v>2</v>
      </c>
      <c r="DE419" t="s">
        <v>2</v>
      </c>
      <c r="DF419" t="s">
        <v>2</v>
      </c>
      <c r="DG419" t="s">
        <v>2</v>
      </c>
      <c r="DH419" t="s">
        <v>2</v>
      </c>
      <c r="DI419" t="s">
        <v>2</v>
      </c>
      <c r="DJ419" t="s">
        <v>2</v>
      </c>
      <c r="DK419" t="s">
        <v>2</v>
      </c>
      <c r="DL419" t="s">
        <v>2</v>
      </c>
      <c r="DM419" t="s">
        <v>2</v>
      </c>
      <c r="DN419">
        <v>0</v>
      </c>
      <c r="DO419">
        <v>0</v>
      </c>
      <c r="DP419">
        <v>1</v>
      </c>
      <c r="DQ419">
        <v>1</v>
      </c>
      <c r="DU419">
        <v>1009</v>
      </c>
      <c r="DV419" t="s">
        <v>374</v>
      </c>
      <c r="DW419" t="s">
        <v>374</v>
      </c>
      <c r="DX419">
        <v>1000</v>
      </c>
      <c r="DZ419" t="s">
        <v>2</v>
      </c>
      <c r="EA419" t="s">
        <v>2</v>
      </c>
      <c r="EB419" t="s">
        <v>2</v>
      </c>
      <c r="EC419" t="s">
        <v>2</v>
      </c>
      <c r="EE419">
        <v>222773498</v>
      </c>
      <c r="EF419">
        <v>8</v>
      </c>
      <c r="EG419" t="s">
        <v>340</v>
      </c>
      <c r="EH419">
        <v>0</v>
      </c>
      <c r="EI419" t="s">
        <v>2</v>
      </c>
      <c r="EJ419">
        <v>1</v>
      </c>
      <c r="EK419">
        <v>500001</v>
      </c>
      <c r="EL419" t="s">
        <v>341</v>
      </c>
      <c r="EM419" t="s">
        <v>342</v>
      </c>
      <c r="EN419" t="s">
        <v>2</v>
      </c>
      <c r="EO419" t="s">
        <v>2</v>
      </c>
      <c r="EQ419">
        <v>0</v>
      </c>
      <c r="ER419">
        <v>6266</v>
      </c>
      <c r="ES419">
        <v>6266</v>
      </c>
      <c r="ET419">
        <v>0</v>
      </c>
      <c r="EU419">
        <v>0</v>
      </c>
      <c r="EV419">
        <v>0</v>
      </c>
      <c r="EW419">
        <v>0</v>
      </c>
      <c r="EX419">
        <v>0</v>
      </c>
      <c r="EY419">
        <v>0</v>
      </c>
      <c r="FQ419">
        <v>0</v>
      </c>
      <c r="FR419">
        <f t="shared" si="116"/>
        <v>0</v>
      </c>
      <c r="FS419">
        <v>0</v>
      </c>
      <c r="FX419">
        <v>0</v>
      </c>
      <c r="FY419">
        <v>0</v>
      </c>
      <c r="GA419" t="s">
        <v>2</v>
      </c>
      <c r="GD419">
        <v>1</v>
      </c>
      <c r="GF419">
        <v>745802853</v>
      </c>
      <c r="GG419">
        <v>2</v>
      </c>
      <c r="GH419">
        <v>1</v>
      </c>
      <c r="GI419">
        <v>-2</v>
      </c>
      <c r="GJ419">
        <v>0</v>
      </c>
      <c r="GK419">
        <v>0</v>
      </c>
      <c r="GL419">
        <f t="shared" si="117"/>
        <v>0</v>
      </c>
      <c r="GM419">
        <f t="shared" si="118"/>
        <v>12385</v>
      </c>
      <c r="GN419">
        <f t="shared" si="119"/>
        <v>12385</v>
      </c>
      <c r="GO419">
        <f t="shared" si="120"/>
        <v>0</v>
      </c>
      <c r="GP419">
        <f t="shared" si="121"/>
        <v>0</v>
      </c>
      <c r="GR419">
        <v>0</v>
      </c>
      <c r="GS419">
        <v>3</v>
      </c>
      <c r="GT419">
        <v>0</v>
      </c>
      <c r="GU419" t="s">
        <v>2</v>
      </c>
      <c r="GV419">
        <f t="shared" si="122"/>
        <v>0</v>
      </c>
      <c r="GW419">
        <v>1</v>
      </c>
      <c r="GX419">
        <f t="shared" si="123"/>
        <v>0</v>
      </c>
      <c r="HA419">
        <v>0</v>
      </c>
      <c r="HB419">
        <v>0</v>
      </c>
      <c r="HC419">
        <f t="shared" si="124"/>
        <v>0</v>
      </c>
      <c r="HE419" t="s">
        <v>2</v>
      </c>
      <c r="HF419" t="s">
        <v>2</v>
      </c>
      <c r="IK419">
        <v>0</v>
      </c>
    </row>
    <row r="420" spans="1:245" x14ac:dyDescent="0.2">
      <c r="A420">
        <v>17</v>
      </c>
      <c r="B420">
        <v>1</v>
      </c>
      <c r="E420" t="s">
        <v>425</v>
      </c>
      <c r="F420" t="s">
        <v>426</v>
      </c>
      <c r="G420" t="s">
        <v>427</v>
      </c>
      <c r="H420" t="s">
        <v>374</v>
      </c>
      <c r="I420">
        <v>12.3</v>
      </c>
      <c r="J420">
        <v>0</v>
      </c>
      <c r="O420">
        <f t="shared" si="85"/>
        <v>79151</v>
      </c>
      <c r="P420">
        <f t="shared" si="86"/>
        <v>79151</v>
      </c>
      <c r="Q420">
        <f t="shared" si="87"/>
        <v>0</v>
      </c>
      <c r="R420">
        <f t="shared" si="88"/>
        <v>0</v>
      </c>
      <c r="S420">
        <f t="shared" si="89"/>
        <v>0</v>
      </c>
      <c r="T420">
        <f t="shared" si="90"/>
        <v>0</v>
      </c>
      <c r="U420">
        <f t="shared" si="91"/>
        <v>0</v>
      </c>
      <c r="V420">
        <f t="shared" si="92"/>
        <v>0</v>
      </c>
      <c r="W420">
        <f t="shared" si="93"/>
        <v>0</v>
      </c>
      <c r="X420">
        <f t="shared" si="94"/>
        <v>0</v>
      </c>
      <c r="Y420">
        <f t="shared" si="95"/>
        <v>0</v>
      </c>
      <c r="AA420">
        <v>224391872</v>
      </c>
      <c r="AB420">
        <f t="shared" si="96"/>
        <v>6435</v>
      </c>
      <c r="AC420">
        <f t="shared" si="97"/>
        <v>6435</v>
      </c>
      <c r="AD420">
        <f t="shared" si="98"/>
        <v>0</v>
      </c>
      <c r="AE420">
        <f t="shared" si="99"/>
        <v>0</v>
      </c>
      <c r="AF420">
        <f t="shared" si="100"/>
        <v>0</v>
      </c>
      <c r="AG420">
        <f t="shared" si="101"/>
        <v>0</v>
      </c>
      <c r="AH420">
        <f t="shared" si="102"/>
        <v>0</v>
      </c>
      <c r="AI420">
        <f t="shared" si="103"/>
        <v>0</v>
      </c>
      <c r="AJ420">
        <f t="shared" si="104"/>
        <v>0</v>
      </c>
      <c r="AK420">
        <v>6435</v>
      </c>
      <c r="AL420">
        <v>6435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1</v>
      </c>
      <c r="AW420">
        <v>1</v>
      </c>
      <c r="AZ420">
        <v>1</v>
      </c>
      <c r="BA420">
        <v>1</v>
      </c>
      <c r="BB420">
        <v>1</v>
      </c>
      <c r="BC420">
        <v>1</v>
      </c>
      <c r="BD420" t="s">
        <v>2</v>
      </c>
      <c r="BE420" t="s">
        <v>2</v>
      </c>
      <c r="BF420" t="s">
        <v>2</v>
      </c>
      <c r="BG420" t="s">
        <v>2</v>
      </c>
      <c r="BH420">
        <v>3</v>
      </c>
      <c r="BI420">
        <v>1</v>
      </c>
      <c r="BJ420" t="s">
        <v>428</v>
      </c>
      <c r="BM420">
        <v>500001</v>
      </c>
      <c r="BN420">
        <v>0</v>
      </c>
      <c r="BO420" t="s">
        <v>2</v>
      </c>
      <c r="BP420">
        <v>0</v>
      </c>
      <c r="BQ420">
        <v>8</v>
      </c>
      <c r="BR420">
        <v>0</v>
      </c>
      <c r="BS420">
        <v>1</v>
      </c>
      <c r="BT420">
        <v>1</v>
      </c>
      <c r="BU420">
        <v>1</v>
      </c>
      <c r="BV420">
        <v>1</v>
      </c>
      <c r="BW420">
        <v>1</v>
      </c>
      <c r="BX420">
        <v>1</v>
      </c>
      <c r="BY420" t="s">
        <v>2</v>
      </c>
      <c r="BZ420">
        <v>0</v>
      </c>
      <c r="CA420">
        <v>0</v>
      </c>
      <c r="CE420">
        <v>0</v>
      </c>
      <c r="CF420">
        <v>0</v>
      </c>
      <c r="CG420">
        <v>0</v>
      </c>
      <c r="CM420">
        <v>0</v>
      </c>
      <c r="CN420" t="s">
        <v>2</v>
      </c>
      <c r="CO420">
        <v>0</v>
      </c>
      <c r="CP420">
        <f t="shared" si="105"/>
        <v>79151</v>
      </c>
      <c r="CQ420">
        <f t="shared" si="106"/>
        <v>6435</v>
      </c>
      <c r="CR420">
        <f t="shared" si="107"/>
        <v>0</v>
      </c>
      <c r="CS420">
        <f t="shared" si="108"/>
        <v>0</v>
      </c>
      <c r="CT420">
        <f t="shared" si="109"/>
        <v>0</v>
      </c>
      <c r="CU420">
        <f t="shared" si="110"/>
        <v>0</v>
      </c>
      <c r="CV420">
        <f t="shared" si="111"/>
        <v>0</v>
      </c>
      <c r="CW420">
        <f t="shared" si="112"/>
        <v>0</v>
      </c>
      <c r="CX420">
        <f t="shared" si="113"/>
        <v>0</v>
      </c>
      <c r="CY420">
        <f t="shared" si="114"/>
        <v>0</v>
      </c>
      <c r="CZ420">
        <f t="shared" si="115"/>
        <v>0</v>
      </c>
      <c r="DC420" t="s">
        <v>2</v>
      </c>
      <c r="DD420" t="s">
        <v>2</v>
      </c>
      <c r="DE420" t="s">
        <v>2</v>
      </c>
      <c r="DF420" t="s">
        <v>2</v>
      </c>
      <c r="DG420" t="s">
        <v>2</v>
      </c>
      <c r="DH420" t="s">
        <v>2</v>
      </c>
      <c r="DI420" t="s">
        <v>2</v>
      </c>
      <c r="DJ420" t="s">
        <v>2</v>
      </c>
      <c r="DK420" t="s">
        <v>2</v>
      </c>
      <c r="DL420" t="s">
        <v>2</v>
      </c>
      <c r="DM420" t="s">
        <v>2</v>
      </c>
      <c r="DN420">
        <v>0</v>
      </c>
      <c r="DO420">
        <v>0</v>
      </c>
      <c r="DP420">
        <v>1</v>
      </c>
      <c r="DQ420">
        <v>1</v>
      </c>
      <c r="DU420">
        <v>1009</v>
      </c>
      <c r="DV420" t="s">
        <v>374</v>
      </c>
      <c r="DW420" t="s">
        <v>374</v>
      </c>
      <c r="DX420">
        <v>1000</v>
      </c>
      <c r="DZ420" t="s">
        <v>2</v>
      </c>
      <c r="EA420" t="s">
        <v>2</v>
      </c>
      <c r="EB420" t="s">
        <v>2</v>
      </c>
      <c r="EC420" t="s">
        <v>2</v>
      </c>
      <c r="EE420">
        <v>222773498</v>
      </c>
      <c r="EF420">
        <v>8</v>
      </c>
      <c r="EG420" t="s">
        <v>340</v>
      </c>
      <c r="EH420">
        <v>0</v>
      </c>
      <c r="EI420" t="s">
        <v>2</v>
      </c>
      <c r="EJ420">
        <v>1</v>
      </c>
      <c r="EK420">
        <v>500001</v>
      </c>
      <c r="EL420" t="s">
        <v>341</v>
      </c>
      <c r="EM420" t="s">
        <v>342</v>
      </c>
      <c r="EN420" t="s">
        <v>2</v>
      </c>
      <c r="EO420" t="s">
        <v>2</v>
      </c>
      <c r="EQ420">
        <v>0</v>
      </c>
      <c r="ER420">
        <v>6435</v>
      </c>
      <c r="ES420">
        <v>6435</v>
      </c>
      <c r="ET420">
        <v>0</v>
      </c>
      <c r="EU420">
        <v>0</v>
      </c>
      <c r="EV420">
        <v>0</v>
      </c>
      <c r="EW420">
        <v>0</v>
      </c>
      <c r="EX420">
        <v>0</v>
      </c>
      <c r="EY420">
        <v>0</v>
      </c>
      <c r="FQ420">
        <v>0</v>
      </c>
      <c r="FR420">
        <f t="shared" si="116"/>
        <v>0</v>
      </c>
      <c r="FS420">
        <v>0</v>
      </c>
      <c r="FX420">
        <v>0</v>
      </c>
      <c r="FY420">
        <v>0</v>
      </c>
      <c r="GA420" t="s">
        <v>2</v>
      </c>
      <c r="GD420">
        <v>1</v>
      </c>
      <c r="GF420">
        <v>1250027802</v>
      </c>
      <c r="GG420">
        <v>2</v>
      </c>
      <c r="GH420">
        <v>1</v>
      </c>
      <c r="GI420">
        <v>-2</v>
      </c>
      <c r="GJ420">
        <v>0</v>
      </c>
      <c r="GK420">
        <v>0</v>
      </c>
      <c r="GL420">
        <f t="shared" si="117"/>
        <v>0</v>
      </c>
      <c r="GM420">
        <f t="shared" si="118"/>
        <v>79151</v>
      </c>
      <c r="GN420">
        <f t="shared" si="119"/>
        <v>79151</v>
      </c>
      <c r="GO420">
        <f t="shared" si="120"/>
        <v>0</v>
      </c>
      <c r="GP420">
        <f t="shared" si="121"/>
        <v>0</v>
      </c>
      <c r="GR420">
        <v>0</v>
      </c>
      <c r="GS420">
        <v>3</v>
      </c>
      <c r="GT420">
        <v>0</v>
      </c>
      <c r="GU420" t="s">
        <v>2</v>
      </c>
      <c r="GV420">
        <f t="shared" si="122"/>
        <v>0</v>
      </c>
      <c r="GW420">
        <v>1</v>
      </c>
      <c r="GX420">
        <f t="shared" si="123"/>
        <v>0</v>
      </c>
      <c r="HA420">
        <v>0</v>
      </c>
      <c r="HB420">
        <v>0</v>
      </c>
      <c r="HC420">
        <f t="shared" si="124"/>
        <v>0</v>
      </c>
      <c r="HE420" t="s">
        <v>2</v>
      </c>
      <c r="HF420" t="s">
        <v>2</v>
      </c>
      <c r="IK420">
        <v>0</v>
      </c>
    </row>
    <row r="421" spans="1:245" x14ac:dyDescent="0.2">
      <c r="A421">
        <v>17</v>
      </c>
      <c r="B421">
        <v>1</v>
      </c>
      <c r="C421">
        <f>ROW(SmtRes!A120)</f>
        <v>120</v>
      </c>
      <c r="D421">
        <f>ROW(EtalonRes!A131)</f>
        <v>131</v>
      </c>
      <c r="E421" t="s">
        <v>429</v>
      </c>
      <c r="F421" t="s">
        <v>430</v>
      </c>
      <c r="G421" t="s">
        <v>431</v>
      </c>
      <c r="H421" t="s">
        <v>374</v>
      </c>
      <c r="I421">
        <f>ROUND(2.7*1.03*1.01,9)</f>
        <v>2.8088099999999998</v>
      </c>
      <c r="J421">
        <v>0</v>
      </c>
      <c r="O421">
        <f t="shared" si="85"/>
        <v>2189</v>
      </c>
      <c r="P421">
        <f t="shared" si="86"/>
        <v>462</v>
      </c>
      <c r="Q421">
        <f t="shared" si="87"/>
        <v>866</v>
      </c>
      <c r="R421">
        <f t="shared" si="88"/>
        <v>100</v>
      </c>
      <c r="S421">
        <f t="shared" si="89"/>
        <v>861</v>
      </c>
      <c r="T421">
        <f t="shared" si="90"/>
        <v>0</v>
      </c>
      <c r="U421">
        <f t="shared" si="91"/>
        <v>98.504966699999997</v>
      </c>
      <c r="V421">
        <f t="shared" si="92"/>
        <v>7.4152583999999999</v>
      </c>
      <c r="W421">
        <f t="shared" si="93"/>
        <v>0</v>
      </c>
      <c r="X421">
        <f t="shared" si="94"/>
        <v>894</v>
      </c>
      <c r="Y421">
        <f t="shared" si="95"/>
        <v>596</v>
      </c>
      <c r="AA421">
        <v>224391872</v>
      </c>
      <c r="AB421">
        <f t="shared" si="96"/>
        <v>779.12</v>
      </c>
      <c r="AC421">
        <f t="shared" si="97"/>
        <v>164.42</v>
      </c>
      <c r="AD421">
        <f t="shared" si="98"/>
        <v>308.19</v>
      </c>
      <c r="AE421">
        <f t="shared" si="99"/>
        <v>35.47</v>
      </c>
      <c r="AF421">
        <f t="shared" si="100"/>
        <v>306.51</v>
      </c>
      <c r="AG421">
        <f t="shared" si="101"/>
        <v>0</v>
      </c>
      <c r="AH421">
        <f t="shared" si="102"/>
        <v>35.07</v>
      </c>
      <c r="AI421">
        <f t="shared" si="103"/>
        <v>2.64</v>
      </c>
      <c r="AJ421">
        <f t="shared" si="104"/>
        <v>0</v>
      </c>
      <c r="AK421">
        <v>779.12</v>
      </c>
      <c r="AL421">
        <v>164.42</v>
      </c>
      <c r="AM421">
        <v>308.19</v>
      </c>
      <c r="AN421">
        <v>35.47</v>
      </c>
      <c r="AO421">
        <v>306.51</v>
      </c>
      <c r="AP421">
        <v>0</v>
      </c>
      <c r="AQ421">
        <v>35.07</v>
      </c>
      <c r="AR421">
        <v>2.64</v>
      </c>
      <c r="AS421">
        <v>0</v>
      </c>
      <c r="AT421">
        <v>93</v>
      </c>
      <c r="AU421">
        <v>62</v>
      </c>
      <c r="AV421">
        <v>1</v>
      </c>
      <c r="AW421">
        <v>1</v>
      </c>
      <c r="AZ421">
        <v>1</v>
      </c>
      <c r="BA421">
        <v>1</v>
      </c>
      <c r="BB421">
        <v>1</v>
      </c>
      <c r="BC421">
        <v>1</v>
      </c>
      <c r="BD421" t="s">
        <v>2</v>
      </c>
      <c r="BE421" t="s">
        <v>2</v>
      </c>
      <c r="BF421" t="s">
        <v>2</v>
      </c>
      <c r="BG421" t="s">
        <v>2</v>
      </c>
      <c r="BH421">
        <v>0</v>
      </c>
      <c r="BI421">
        <v>1</v>
      </c>
      <c r="BJ421" t="s">
        <v>432</v>
      </c>
      <c r="BM421">
        <v>9001</v>
      </c>
      <c r="BN421">
        <v>0</v>
      </c>
      <c r="BO421" t="s">
        <v>2</v>
      </c>
      <c r="BP421">
        <v>0</v>
      </c>
      <c r="BQ421">
        <v>2</v>
      </c>
      <c r="BR421">
        <v>0</v>
      </c>
      <c r="BS421">
        <v>1</v>
      </c>
      <c r="BT421">
        <v>1</v>
      </c>
      <c r="BU421">
        <v>1</v>
      </c>
      <c r="BV421">
        <v>1</v>
      </c>
      <c r="BW421">
        <v>1</v>
      </c>
      <c r="BX421">
        <v>1</v>
      </c>
      <c r="BY421" t="s">
        <v>2</v>
      </c>
      <c r="BZ421">
        <v>93</v>
      </c>
      <c r="CA421">
        <v>62</v>
      </c>
      <c r="CE421">
        <v>0</v>
      </c>
      <c r="CF421">
        <v>0</v>
      </c>
      <c r="CG421">
        <v>0</v>
      </c>
      <c r="CM421">
        <v>0</v>
      </c>
      <c r="CN421" t="s">
        <v>433</v>
      </c>
      <c r="CO421">
        <v>0</v>
      </c>
      <c r="CP421">
        <f t="shared" si="105"/>
        <v>2189</v>
      </c>
      <c r="CQ421">
        <f t="shared" si="106"/>
        <v>164.42</v>
      </c>
      <c r="CR421">
        <f t="shared" si="107"/>
        <v>308.19</v>
      </c>
      <c r="CS421">
        <f t="shared" si="108"/>
        <v>35.47</v>
      </c>
      <c r="CT421">
        <f t="shared" si="109"/>
        <v>306.51</v>
      </c>
      <c r="CU421">
        <f t="shared" si="110"/>
        <v>0</v>
      </c>
      <c r="CV421">
        <f t="shared" si="111"/>
        <v>35.07</v>
      </c>
      <c r="CW421">
        <f t="shared" si="112"/>
        <v>2.64</v>
      </c>
      <c r="CX421">
        <f t="shared" si="113"/>
        <v>0</v>
      </c>
      <c r="CY421">
        <f t="shared" si="114"/>
        <v>893.73</v>
      </c>
      <c r="CZ421">
        <f t="shared" si="115"/>
        <v>595.82000000000005</v>
      </c>
      <c r="DC421" t="s">
        <v>2</v>
      </c>
      <c r="DD421" t="s">
        <v>2</v>
      </c>
      <c r="DE421" t="s">
        <v>2</v>
      </c>
      <c r="DF421" t="s">
        <v>2</v>
      </c>
      <c r="DG421" t="s">
        <v>2</v>
      </c>
      <c r="DH421" t="s">
        <v>2</v>
      </c>
      <c r="DI421" t="s">
        <v>2</v>
      </c>
      <c r="DJ421" t="s">
        <v>2</v>
      </c>
      <c r="DK421" t="s">
        <v>2</v>
      </c>
      <c r="DL421" t="s">
        <v>2</v>
      </c>
      <c r="DM421" t="s">
        <v>2</v>
      </c>
      <c r="DN421">
        <v>0</v>
      </c>
      <c r="DO421">
        <v>0</v>
      </c>
      <c r="DP421">
        <v>1</v>
      </c>
      <c r="DQ421">
        <v>1</v>
      </c>
      <c r="DU421">
        <v>1009</v>
      </c>
      <c r="DV421" t="s">
        <v>374</v>
      </c>
      <c r="DW421" t="s">
        <v>374</v>
      </c>
      <c r="DX421">
        <v>1000</v>
      </c>
      <c r="DZ421" t="s">
        <v>2</v>
      </c>
      <c r="EA421" t="s">
        <v>2</v>
      </c>
      <c r="EB421" t="s">
        <v>2</v>
      </c>
      <c r="EC421" t="s">
        <v>2</v>
      </c>
      <c r="EE421">
        <v>222773565</v>
      </c>
      <c r="EF421">
        <v>2</v>
      </c>
      <c r="EG421" t="s">
        <v>21</v>
      </c>
      <c r="EH421">
        <v>9</v>
      </c>
      <c r="EI421" t="s">
        <v>419</v>
      </c>
      <c r="EJ421">
        <v>1</v>
      </c>
      <c r="EK421">
        <v>9001</v>
      </c>
      <c r="EL421" t="s">
        <v>419</v>
      </c>
      <c r="EM421" t="s">
        <v>420</v>
      </c>
      <c r="EN421" t="s">
        <v>2</v>
      </c>
      <c r="EO421" t="s">
        <v>2</v>
      </c>
      <c r="EQ421">
        <v>256</v>
      </c>
      <c r="ER421">
        <v>779.12</v>
      </c>
      <c r="ES421">
        <v>164.42</v>
      </c>
      <c r="ET421">
        <v>308.19</v>
      </c>
      <c r="EU421">
        <v>35.47</v>
      </c>
      <c r="EV421">
        <v>306.51</v>
      </c>
      <c r="EW421">
        <v>35.07</v>
      </c>
      <c r="EX421">
        <v>2.64</v>
      </c>
      <c r="EY421">
        <v>0</v>
      </c>
      <c r="FQ421">
        <v>0</v>
      </c>
      <c r="FR421">
        <f t="shared" si="116"/>
        <v>0</v>
      </c>
      <c r="FS421">
        <v>0</v>
      </c>
      <c r="FX421">
        <v>93</v>
      </c>
      <c r="FY421">
        <v>62</v>
      </c>
      <c r="GA421" t="s">
        <v>2</v>
      </c>
      <c r="GD421">
        <v>1</v>
      </c>
      <c r="GF421">
        <v>-781252342</v>
      </c>
      <c r="GG421">
        <v>2</v>
      </c>
      <c r="GH421">
        <v>1</v>
      </c>
      <c r="GI421">
        <v>-2</v>
      </c>
      <c r="GJ421">
        <v>0</v>
      </c>
      <c r="GK421">
        <v>0</v>
      </c>
      <c r="GL421">
        <f t="shared" si="117"/>
        <v>0</v>
      </c>
      <c r="GM421">
        <f t="shared" si="118"/>
        <v>3679</v>
      </c>
      <c r="GN421">
        <f t="shared" si="119"/>
        <v>3679</v>
      </c>
      <c r="GO421">
        <f t="shared" si="120"/>
        <v>0</v>
      </c>
      <c r="GP421">
        <f t="shared" si="121"/>
        <v>0</v>
      </c>
      <c r="GR421">
        <v>0</v>
      </c>
      <c r="GS421">
        <v>3</v>
      </c>
      <c r="GT421">
        <v>0</v>
      </c>
      <c r="GU421" t="s">
        <v>2</v>
      </c>
      <c r="GV421">
        <f t="shared" si="122"/>
        <v>0</v>
      </c>
      <c r="GW421">
        <v>1</v>
      </c>
      <c r="GX421">
        <f t="shared" si="123"/>
        <v>0</v>
      </c>
      <c r="HA421">
        <v>0</v>
      </c>
      <c r="HB421">
        <v>0</v>
      </c>
      <c r="HC421">
        <f t="shared" si="124"/>
        <v>0</v>
      </c>
      <c r="HE421" t="s">
        <v>2</v>
      </c>
      <c r="HF421" t="s">
        <v>2</v>
      </c>
      <c r="IK421">
        <v>0</v>
      </c>
    </row>
    <row r="422" spans="1:245" x14ac:dyDescent="0.2">
      <c r="A422">
        <v>17</v>
      </c>
      <c r="B422">
        <v>1</v>
      </c>
      <c r="E422" t="s">
        <v>434</v>
      </c>
      <c r="F422" t="s">
        <v>435</v>
      </c>
      <c r="G422" t="s">
        <v>436</v>
      </c>
      <c r="H422" t="s">
        <v>374</v>
      </c>
      <c r="I422">
        <v>2.8088099999999998</v>
      </c>
      <c r="J422">
        <v>0</v>
      </c>
      <c r="O422">
        <f t="shared" si="85"/>
        <v>19681</v>
      </c>
      <c r="P422">
        <f t="shared" si="86"/>
        <v>19681</v>
      </c>
      <c r="Q422">
        <f t="shared" si="87"/>
        <v>0</v>
      </c>
      <c r="R422">
        <f t="shared" si="88"/>
        <v>0</v>
      </c>
      <c r="S422">
        <f t="shared" si="89"/>
        <v>0</v>
      </c>
      <c r="T422">
        <f t="shared" si="90"/>
        <v>0</v>
      </c>
      <c r="U422">
        <f t="shared" si="91"/>
        <v>0</v>
      </c>
      <c r="V422">
        <f t="shared" si="92"/>
        <v>0</v>
      </c>
      <c r="W422">
        <f t="shared" si="93"/>
        <v>0</v>
      </c>
      <c r="X422">
        <f t="shared" si="94"/>
        <v>0</v>
      </c>
      <c r="Y422">
        <f t="shared" si="95"/>
        <v>0</v>
      </c>
      <c r="AA422">
        <v>224391872</v>
      </c>
      <c r="AB422">
        <f t="shared" si="96"/>
        <v>7007</v>
      </c>
      <c r="AC422">
        <f t="shared" si="97"/>
        <v>7007</v>
      </c>
      <c r="AD422">
        <f t="shared" si="98"/>
        <v>0</v>
      </c>
      <c r="AE422">
        <f t="shared" si="99"/>
        <v>0</v>
      </c>
      <c r="AF422">
        <f t="shared" si="100"/>
        <v>0</v>
      </c>
      <c r="AG422">
        <f t="shared" si="101"/>
        <v>0</v>
      </c>
      <c r="AH422">
        <f t="shared" si="102"/>
        <v>0</v>
      </c>
      <c r="AI422">
        <f t="shared" si="103"/>
        <v>0</v>
      </c>
      <c r="AJ422">
        <f t="shared" si="104"/>
        <v>0</v>
      </c>
      <c r="AK422">
        <v>7007</v>
      </c>
      <c r="AL422">
        <v>7007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1</v>
      </c>
      <c r="AW422">
        <v>1</v>
      </c>
      <c r="AZ422">
        <v>1</v>
      </c>
      <c r="BA422">
        <v>1</v>
      </c>
      <c r="BB422">
        <v>1</v>
      </c>
      <c r="BC422">
        <v>1</v>
      </c>
      <c r="BD422" t="s">
        <v>2</v>
      </c>
      <c r="BE422" t="s">
        <v>2</v>
      </c>
      <c r="BF422" t="s">
        <v>2</v>
      </c>
      <c r="BG422" t="s">
        <v>2</v>
      </c>
      <c r="BH422">
        <v>3</v>
      </c>
      <c r="BI422">
        <v>1</v>
      </c>
      <c r="BJ422" t="s">
        <v>437</v>
      </c>
      <c r="BM422">
        <v>500001</v>
      </c>
      <c r="BN422">
        <v>0</v>
      </c>
      <c r="BO422" t="s">
        <v>2</v>
      </c>
      <c r="BP422">
        <v>0</v>
      </c>
      <c r="BQ422">
        <v>8</v>
      </c>
      <c r="BR422">
        <v>0</v>
      </c>
      <c r="BS422">
        <v>1</v>
      </c>
      <c r="BT422">
        <v>1</v>
      </c>
      <c r="BU422">
        <v>1</v>
      </c>
      <c r="BV422">
        <v>1</v>
      </c>
      <c r="BW422">
        <v>1</v>
      </c>
      <c r="BX422">
        <v>1</v>
      </c>
      <c r="BY422" t="s">
        <v>2</v>
      </c>
      <c r="BZ422">
        <v>0</v>
      </c>
      <c r="CA422">
        <v>0</v>
      </c>
      <c r="CE422">
        <v>0</v>
      </c>
      <c r="CF422">
        <v>0</v>
      </c>
      <c r="CG422">
        <v>0</v>
      </c>
      <c r="CM422">
        <v>0</v>
      </c>
      <c r="CN422" t="s">
        <v>2</v>
      </c>
      <c r="CO422">
        <v>0</v>
      </c>
      <c r="CP422">
        <f t="shared" si="105"/>
        <v>19681</v>
      </c>
      <c r="CQ422">
        <f t="shared" si="106"/>
        <v>7007</v>
      </c>
      <c r="CR422">
        <f t="shared" si="107"/>
        <v>0</v>
      </c>
      <c r="CS422">
        <f t="shared" si="108"/>
        <v>0</v>
      </c>
      <c r="CT422">
        <f t="shared" si="109"/>
        <v>0</v>
      </c>
      <c r="CU422">
        <f t="shared" si="110"/>
        <v>0</v>
      </c>
      <c r="CV422">
        <f t="shared" si="111"/>
        <v>0</v>
      </c>
      <c r="CW422">
        <f t="shared" si="112"/>
        <v>0</v>
      </c>
      <c r="CX422">
        <f t="shared" si="113"/>
        <v>0</v>
      </c>
      <c r="CY422">
        <f t="shared" si="114"/>
        <v>0</v>
      </c>
      <c r="CZ422">
        <f t="shared" si="115"/>
        <v>0</v>
      </c>
      <c r="DC422" t="s">
        <v>2</v>
      </c>
      <c r="DD422" t="s">
        <v>2</v>
      </c>
      <c r="DE422" t="s">
        <v>2</v>
      </c>
      <c r="DF422" t="s">
        <v>2</v>
      </c>
      <c r="DG422" t="s">
        <v>2</v>
      </c>
      <c r="DH422" t="s">
        <v>2</v>
      </c>
      <c r="DI422" t="s">
        <v>2</v>
      </c>
      <c r="DJ422" t="s">
        <v>2</v>
      </c>
      <c r="DK422" t="s">
        <v>2</v>
      </c>
      <c r="DL422" t="s">
        <v>2</v>
      </c>
      <c r="DM422" t="s">
        <v>2</v>
      </c>
      <c r="DN422">
        <v>0</v>
      </c>
      <c r="DO422">
        <v>0</v>
      </c>
      <c r="DP422">
        <v>1</v>
      </c>
      <c r="DQ422">
        <v>1</v>
      </c>
      <c r="DU422">
        <v>1009</v>
      </c>
      <c r="DV422" t="s">
        <v>374</v>
      </c>
      <c r="DW422" t="s">
        <v>374</v>
      </c>
      <c r="DX422">
        <v>1000</v>
      </c>
      <c r="DZ422" t="s">
        <v>2</v>
      </c>
      <c r="EA422" t="s">
        <v>2</v>
      </c>
      <c r="EB422" t="s">
        <v>2</v>
      </c>
      <c r="EC422" t="s">
        <v>2</v>
      </c>
      <c r="EE422">
        <v>222773498</v>
      </c>
      <c r="EF422">
        <v>8</v>
      </c>
      <c r="EG422" t="s">
        <v>340</v>
      </c>
      <c r="EH422">
        <v>0</v>
      </c>
      <c r="EI422" t="s">
        <v>2</v>
      </c>
      <c r="EJ422">
        <v>1</v>
      </c>
      <c r="EK422">
        <v>500001</v>
      </c>
      <c r="EL422" t="s">
        <v>341</v>
      </c>
      <c r="EM422" t="s">
        <v>342</v>
      </c>
      <c r="EN422" t="s">
        <v>2</v>
      </c>
      <c r="EO422" t="s">
        <v>2</v>
      </c>
      <c r="EQ422">
        <v>0</v>
      </c>
      <c r="ER422">
        <v>7007</v>
      </c>
      <c r="ES422">
        <v>7007</v>
      </c>
      <c r="ET422">
        <v>0</v>
      </c>
      <c r="EU422">
        <v>0</v>
      </c>
      <c r="EV422">
        <v>0</v>
      </c>
      <c r="EW422">
        <v>0</v>
      </c>
      <c r="EX422">
        <v>0</v>
      </c>
      <c r="EY422">
        <v>0</v>
      </c>
      <c r="FQ422">
        <v>0</v>
      </c>
      <c r="FR422">
        <f t="shared" si="116"/>
        <v>0</v>
      </c>
      <c r="FS422">
        <v>0</v>
      </c>
      <c r="FX422">
        <v>0</v>
      </c>
      <c r="FY422">
        <v>0</v>
      </c>
      <c r="GA422" t="s">
        <v>2</v>
      </c>
      <c r="GD422">
        <v>1</v>
      </c>
      <c r="GF422">
        <v>-160969514</v>
      </c>
      <c r="GG422">
        <v>2</v>
      </c>
      <c r="GH422">
        <v>1</v>
      </c>
      <c r="GI422">
        <v>-2</v>
      </c>
      <c r="GJ422">
        <v>0</v>
      </c>
      <c r="GK422">
        <v>0</v>
      </c>
      <c r="GL422">
        <f t="shared" si="117"/>
        <v>0</v>
      </c>
      <c r="GM422">
        <f t="shared" si="118"/>
        <v>19681</v>
      </c>
      <c r="GN422">
        <f t="shared" si="119"/>
        <v>19681</v>
      </c>
      <c r="GO422">
        <f t="shared" si="120"/>
        <v>0</v>
      </c>
      <c r="GP422">
        <f t="shared" si="121"/>
        <v>0</v>
      </c>
      <c r="GR422">
        <v>0</v>
      </c>
      <c r="GS422">
        <v>3</v>
      </c>
      <c r="GT422">
        <v>0</v>
      </c>
      <c r="GU422" t="s">
        <v>2</v>
      </c>
      <c r="GV422">
        <f t="shared" si="122"/>
        <v>0</v>
      </c>
      <c r="GW422">
        <v>1</v>
      </c>
      <c r="GX422">
        <f t="shared" si="123"/>
        <v>0</v>
      </c>
      <c r="HA422">
        <v>0</v>
      </c>
      <c r="HB422">
        <v>0</v>
      </c>
      <c r="HC422">
        <f t="shared" si="124"/>
        <v>0</v>
      </c>
      <c r="HE422" t="s">
        <v>2</v>
      </c>
      <c r="HF422" t="s">
        <v>2</v>
      </c>
      <c r="IK422">
        <v>0</v>
      </c>
    </row>
    <row r="423" spans="1:245" x14ac:dyDescent="0.2">
      <c r="A423">
        <v>17</v>
      </c>
      <c r="B423">
        <v>1</v>
      </c>
      <c r="C423">
        <f>ROW(SmtRes!A141)</f>
        <v>141</v>
      </c>
      <c r="D423">
        <f>ROW(EtalonRes!A154)</f>
        <v>154</v>
      </c>
      <c r="E423" t="s">
        <v>438</v>
      </c>
      <c r="F423" t="s">
        <v>439</v>
      </c>
      <c r="G423" t="s">
        <v>440</v>
      </c>
      <c r="H423" t="s">
        <v>404</v>
      </c>
      <c r="I423">
        <f>ROUND(3830/100,9)</f>
        <v>38.299999999999997</v>
      </c>
      <c r="J423">
        <v>0</v>
      </c>
      <c r="O423">
        <f t="shared" si="85"/>
        <v>268631</v>
      </c>
      <c r="P423">
        <f t="shared" si="86"/>
        <v>16371</v>
      </c>
      <c r="Q423">
        <f t="shared" si="87"/>
        <v>197537</v>
      </c>
      <c r="R423">
        <f t="shared" si="88"/>
        <v>17366</v>
      </c>
      <c r="S423">
        <f t="shared" si="89"/>
        <v>54723</v>
      </c>
      <c r="T423">
        <f t="shared" si="90"/>
        <v>0</v>
      </c>
      <c r="U423">
        <f t="shared" si="91"/>
        <v>5821.5999999999995</v>
      </c>
      <c r="V423">
        <f t="shared" si="92"/>
        <v>1384.1619999999998</v>
      </c>
      <c r="W423">
        <f t="shared" si="93"/>
        <v>0</v>
      </c>
      <c r="X423">
        <f t="shared" si="94"/>
        <v>64880</v>
      </c>
      <c r="Y423">
        <f t="shared" si="95"/>
        <v>50462</v>
      </c>
      <c r="AA423">
        <v>224391872</v>
      </c>
      <c r="AB423">
        <f t="shared" si="96"/>
        <v>7013.87</v>
      </c>
      <c r="AC423">
        <f t="shared" si="97"/>
        <v>427.44</v>
      </c>
      <c r="AD423">
        <f t="shared" si="98"/>
        <v>5157.63</v>
      </c>
      <c r="AE423">
        <f t="shared" si="99"/>
        <v>453.43</v>
      </c>
      <c r="AF423">
        <f t="shared" si="100"/>
        <v>1428.8</v>
      </c>
      <c r="AG423">
        <f t="shared" si="101"/>
        <v>0</v>
      </c>
      <c r="AH423">
        <f t="shared" si="102"/>
        <v>152</v>
      </c>
      <c r="AI423">
        <f t="shared" si="103"/>
        <v>36.14</v>
      </c>
      <c r="AJ423">
        <f t="shared" si="104"/>
        <v>0</v>
      </c>
      <c r="AK423">
        <v>7013.87</v>
      </c>
      <c r="AL423">
        <v>427.44</v>
      </c>
      <c r="AM423">
        <v>5157.63</v>
      </c>
      <c r="AN423">
        <v>453.43</v>
      </c>
      <c r="AO423">
        <v>1428.8</v>
      </c>
      <c r="AP423">
        <v>0</v>
      </c>
      <c r="AQ423">
        <v>152</v>
      </c>
      <c r="AR423">
        <v>36.14</v>
      </c>
      <c r="AS423">
        <v>0</v>
      </c>
      <c r="AT423">
        <v>90</v>
      </c>
      <c r="AU423">
        <v>70</v>
      </c>
      <c r="AV423">
        <v>1</v>
      </c>
      <c r="AW423">
        <v>1</v>
      </c>
      <c r="AZ423">
        <v>1</v>
      </c>
      <c r="BA423">
        <v>1</v>
      </c>
      <c r="BB423">
        <v>1</v>
      </c>
      <c r="BC423">
        <v>1</v>
      </c>
      <c r="BD423" t="s">
        <v>2</v>
      </c>
      <c r="BE423" t="s">
        <v>2</v>
      </c>
      <c r="BF423" t="s">
        <v>2</v>
      </c>
      <c r="BG423" t="s">
        <v>2</v>
      </c>
      <c r="BH423">
        <v>0</v>
      </c>
      <c r="BI423">
        <v>1</v>
      </c>
      <c r="BJ423" t="s">
        <v>441</v>
      </c>
      <c r="BM423">
        <v>9001</v>
      </c>
      <c r="BN423">
        <v>0</v>
      </c>
      <c r="BO423" t="s">
        <v>2</v>
      </c>
      <c r="BP423">
        <v>0</v>
      </c>
      <c r="BQ423">
        <v>2</v>
      </c>
      <c r="BR423">
        <v>0</v>
      </c>
      <c r="BS423">
        <v>1</v>
      </c>
      <c r="BT423">
        <v>1</v>
      </c>
      <c r="BU423">
        <v>1</v>
      </c>
      <c r="BV423">
        <v>1</v>
      </c>
      <c r="BW423">
        <v>1</v>
      </c>
      <c r="BX423">
        <v>1</v>
      </c>
      <c r="BY423" t="s">
        <v>2</v>
      </c>
      <c r="BZ423">
        <v>90</v>
      </c>
      <c r="CA423">
        <v>70</v>
      </c>
      <c r="CE423">
        <v>0</v>
      </c>
      <c r="CF423">
        <v>0</v>
      </c>
      <c r="CG423">
        <v>0</v>
      </c>
      <c r="CM423">
        <v>0</v>
      </c>
      <c r="CN423" t="s">
        <v>2</v>
      </c>
      <c r="CO423">
        <v>0</v>
      </c>
      <c r="CP423">
        <f t="shared" si="105"/>
        <v>268631</v>
      </c>
      <c r="CQ423">
        <f t="shared" si="106"/>
        <v>427.44</v>
      </c>
      <c r="CR423">
        <f t="shared" si="107"/>
        <v>5157.63</v>
      </c>
      <c r="CS423">
        <f t="shared" si="108"/>
        <v>453.43</v>
      </c>
      <c r="CT423">
        <f t="shared" si="109"/>
        <v>1428.8</v>
      </c>
      <c r="CU423">
        <f t="shared" si="110"/>
        <v>0</v>
      </c>
      <c r="CV423">
        <f t="shared" si="111"/>
        <v>152</v>
      </c>
      <c r="CW423">
        <f t="shared" si="112"/>
        <v>36.14</v>
      </c>
      <c r="CX423">
        <f t="shared" si="113"/>
        <v>0</v>
      </c>
      <c r="CY423">
        <f t="shared" si="114"/>
        <v>64880.1</v>
      </c>
      <c r="CZ423">
        <f t="shared" si="115"/>
        <v>50462.3</v>
      </c>
      <c r="DC423" t="s">
        <v>2</v>
      </c>
      <c r="DD423" t="s">
        <v>2</v>
      </c>
      <c r="DE423" t="s">
        <v>2</v>
      </c>
      <c r="DF423" t="s">
        <v>2</v>
      </c>
      <c r="DG423" t="s">
        <v>2</v>
      </c>
      <c r="DH423" t="s">
        <v>2</v>
      </c>
      <c r="DI423" t="s">
        <v>2</v>
      </c>
      <c r="DJ423" t="s">
        <v>2</v>
      </c>
      <c r="DK423" t="s">
        <v>2</v>
      </c>
      <c r="DL423" t="s">
        <v>2</v>
      </c>
      <c r="DM423" t="s">
        <v>2</v>
      </c>
      <c r="DN423">
        <v>0</v>
      </c>
      <c r="DO423">
        <v>0</v>
      </c>
      <c r="DP423">
        <v>1</v>
      </c>
      <c r="DQ423">
        <v>1</v>
      </c>
      <c r="DU423">
        <v>1005</v>
      </c>
      <c r="DV423" t="s">
        <v>404</v>
      </c>
      <c r="DW423" t="s">
        <v>404</v>
      </c>
      <c r="DX423">
        <v>100</v>
      </c>
      <c r="DZ423" t="s">
        <v>2</v>
      </c>
      <c r="EA423" t="s">
        <v>2</v>
      </c>
      <c r="EB423" t="s">
        <v>2</v>
      </c>
      <c r="EC423" t="s">
        <v>2</v>
      </c>
      <c r="EE423">
        <v>222773565</v>
      </c>
      <c r="EF423">
        <v>2</v>
      </c>
      <c r="EG423" t="s">
        <v>21</v>
      </c>
      <c r="EH423">
        <v>9</v>
      </c>
      <c r="EI423" t="s">
        <v>419</v>
      </c>
      <c r="EJ423">
        <v>1</v>
      </c>
      <c r="EK423">
        <v>9001</v>
      </c>
      <c r="EL423" t="s">
        <v>419</v>
      </c>
      <c r="EM423" t="s">
        <v>420</v>
      </c>
      <c r="EN423" t="s">
        <v>2</v>
      </c>
      <c r="EO423" t="s">
        <v>2</v>
      </c>
      <c r="EQ423">
        <v>0</v>
      </c>
      <c r="ER423">
        <v>7013.87</v>
      </c>
      <c r="ES423">
        <v>427.44</v>
      </c>
      <c r="ET423">
        <v>5157.63</v>
      </c>
      <c r="EU423">
        <v>453.43</v>
      </c>
      <c r="EV423">
        <v>1428.8</v>
      </c>
      <c r="EW423">
        <v>152</v>
      </c>
      <c r="EX423">
        <v>36.14</v>
      </c>
      <c r="EY423">
        <v>0</v>
      </c>
      <c r="FQ423">
        <v>0</v>
      </c>
      <c r="FR423">
        <f t="shared" si="116"/>
        <v>0</v>
      </c>
      <c r="FS423">
        <v>0</v>
      </c>
      <c r="FX423">
        <v>90</v>
      </c>
      <c r="FY423">
        <v>70</v>
      </c>
      <c r="GA423" t="s">
        <v>2</v>
      </c>
      <c r="GD423">
        <v>1</v>
      </c>
      <c r="GF423">
        <v>1209346291</v>
      </c>
      <c r="GG423">
        <v>2</v>
      </c>
      <c r="GH423">
        <v>2</v>
      </c>
      <c r="GI423">
        <v>-2</v>
      </c>
      <c r="GJ423">
        <v>0</v>
      </c>
      <c r="GK423">
        <v>0</v>
      </c>
      <c r="GL423">
        <f t="shared" si="117"/>
        <v>0</v>
      </c>
      <c r="GM423">
        <f t="shared" si="118"/>
        <v>383973</v>
      </c>
      <c r="GN423">
        <f t="shared" si="119"/>
        <v>383973</v>
      </c>
      <c r="GO423">
        <f t="shared" si="120"/>
        <v>0</v>
      </c>
      <c r="GP423">
        <f t="shared" si="121"/>
        <v>0</v>
      </c>
      <c r="GR423">
        <v>0</v>
      </c>
      <c r="GS423">
        <v>3</v>
      </c>
      <c r="GT423">
        <v>0</v>
      </c>
      <c r="GU423" t="s">
        <v>2</v>
      </c>
      <c r="GV423">
        <f t="shared" si="122"/>
        <v>0</v>
      </c>
      <c r="GW423">
        <v>1</v>
      </c>
      <c r="GX423">
        <f t="shared" si="123"/>
        <v>0</v>
      </c>
      <c r="HA423">
        <v>0</v>
      </c>
      <c r="HB423">
        <v>0</v>
      </c>
      <c r="HC423">
        <f t="shared" si="124"/>
        <v>0</v>
      </c>
      <c r="HE423" t="s">
        <v>2</v>
      </c>
      <c r="HF423" t="s">
        <v>2</v>
      </c>
      <c r="IK423">
        <v>0</v>
      </c>
    </row>
    <row r="424" spans="1:245" x14ac:dyDescent="0.2">
      <c r="A424">
        <v>17</v>
      </c>
      <c r="B424">
        <v>1</v>
      </c>
      <c r="E424" t="s">
        <v>442</v>
      </c>
      <c r="F424" t="s">
        <v>443</v>
      </c>
      <c r="G424" t="s">
        <v>444</v>
      </c>
      <c r="H424" t="s">
        <v>445</v>
      </c>
      <c r="I424">
        <v>3830</v>
      </c>
      <c r="J424">
        <v>0</v>
      </c>
      <c r="O424">
        <f t="shared" si="85"/>
        <v>946316</v>
      </c>
      <c r="P424">
        <f t="shared" si="86"/>
        <v>946316</v>
      </c>
      <c r="Q424">
        <f t="shared" si="87"/>
        <v>0</v>
      </c>
      <c r="R424">
        <f t="shared" si="88"/>
        <v>0</v>
      </c>
      <c r="S424">
        <f t="shared" si="89"/>
        <v>0</v>
      </c>
      <c r="T424">
        <f t="shared" si="90"/>
        <v>0</v>
      </c>
      <c r="U424">
        <f t="shared" si="91"/>
        <v>0</v>
      </c>
      <c r="V424">
        <f t="shared" si="92"/>
        <v>0</v>
      </c>
      <c r="W424">
        <f t="shared" si="93"/>
        <v>0</v>
      </c>
      <c r="X424">
        <f t="shared" si="94"/>
        <v>0</v>
      </c>
      <c r="Y424">
        <f t="shared" si="95"/>
        <v>0</v>
      </c>
      <c r="AA424">
        <v>224391872</v>
      </c>
      <c r="AB424">
        <f t="shared" si="96"/>
        <v>247.08</v>
      </c>
      <c r="AC424">
        <f t="shared" si="97"/>
        <v>247.08</v>
      </c>
      <c r="AD424">
        <f t="shared" si="98"/>
        <v>0</v>
      </c>
      <c r="AE424">
        <f t="shared" si="99"/>
        <v>0</v>
      </c>
      <c r="AF424">
        <f t="shared" si="100"/>
        <v>0</v>
      </c>
      <c r="AG424">
        <f t="shared" si="101"/>
        <v>0</v>
      </c>
      <c r="AH424">
        <f t="shared" si="102"/>
        <v>0</v>
      </c>
      <c r="AI424">
        <f t="shared" si="103"/>
        <v>0</v>
      </c>
      <c r="AJ424">
        <f t="shared" si="104"/>
        <v>0</v>
      </c>
      <c r="AK424">
        <v>247.08</v>
      </c>
      <c r="AL424">
        <v>247.08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1</v>
      </c>
      <c r="AW424">
        <v>1</v>
      </c>
      <c r="AZ424">
        <v>1</v>
      </c>
      <c r="BA424">
        <v>1</v>
      </c>
      <c r="BB424">
        <v>1</v>
      </c>
      <c r="BC424">
        <v>1</v>
      </c>
      <c r="BD424" t="s">
        <v>2</v>
      </c>
      <c r="BE424" t="s">
        <v>2</v>
      </c>
      <c r="BF424" t="s">
        <v>2</v>
      </c>
      <c r="BG424" t="s">
        <v>2</v>
      </c>
      <c r="BH424">
        <v>3</v>
      </c>
      <c r="BI424">
        <v>1</v>
      </c>
      <c r="BJ424" t="s">
        <v>446</v>
      </c>
      <c r="BM424">
        <v>500001</v>
      </c>
      <c r="BN424">
        <v>0</v>
      </c>
      <c r="BO424" t="s">
        <v>2</v>
      </c>
      <c r="BP424">
        <v>0</v>
      </c>
      <c r="BQ424">
        <v>8</v>
      </c>
      <c r="BR424">
        <v>0</v>
      </c>
      <c r="BS424">
        <v>1</v>
      </c>
      <c r="BT424">
        <v>1</v>
      </c>
      <c r="BU424">
        <v>1</v>
      </c>
      <c r="BV424">
        <v>1</v>
      </c>
      <c r="BW424">
        <v>1</v>
      </c>
      <c r="BX424">
        <v>1</v>
      </c>
      <c r="BY424" t="s">
        <v>2</v>
      </c>
      <c r="BZ424">
        <v>0</v>
      </c>
      <c r="CA424">
        <v>0</v>
      </c>
      <c r="CE424">
        <v>0</v>
      </c>
      <c r="CF424">
        <v>0</v>
      </c>
      <c r="CG424">
        <v>0</v>
      </c>
      <c r="CM424">
        <v>0</v>
      </c>
      <c r="CN424" t="s">
        <v>2</v>
      </c>
      <c r="CO424">
        <v>0</v>
      </c>
      <c r="CP424">
        <f t="shared" si="105"/>
        <v>946316</v>
      </c>
      <c r="CQ424">
        <f t="shared" si="106"/>
        <v>247.08</v>
      </c>
      <c r="CR424">
        <f t="shared" si="107"/>
        <v>0</v>
      </c>
      <c r="CS424">
        <f t="shared" si="108"/>
        <v>0</v>
      </c>
      <c r="CT424">
        <f t="shared" si="109"/>
        <v>0</v>
      </c>
      <c r="CU424">
        <f t="shared" si="110"/>
        <v>0</v>
      </c>
      <c r="CV424">
        <f t="shared" si="111"/>
        <v>0</v>
      </c>
      <c r="CW424">
        <f t="shared" si="112"/>
        <v>0</v>
      </c>
      <c r="CX424">
        <f t="shared" si="113"/>
        <v>0</v>
      </c>
      <c r="CY424">
        <f t="shared" si="114"/>
        <v>0</v>
      </c>
      <c r="CZ424">
        <f t="shared" si="115"/>
        <v>0</v>
      </c>
      <c r="DC424" t="s">
        <v>2</v>
      </c>
      <c r="DD424" t="s">
        <v>2</v>
      </c>
      <c r="DE424" t="s">
        <v>2</v>
      </c>
      <c r="DF424" t="s">
        <v>2</v>
      </c>
      <c r="DG424" t="s">
        <v>2</v>
      </c>
      <c r="DH424" t="s">
        <v>2</v>
      </c>
      <c r="DI424" t="s">
        <v>2</v>
      </c>
      <c r="DJ424" t="s">
        <v>2</v>
      </c>
      <c r="DK424" t="s">
        <v>2</v>
      </c>
      <c r="DL424" t="s">
        <v>2</v>
      </c>
      <c r="DM424" t="s">
        <v>2</v>
      </c>
      <c r="DN424">
        <v>0</v>
      </c>
      <c r="DO424">
        <v>0</v>
      </c>
      <c r="DP424">
        <v>1</v>
      </c>
      <c r="DQ424">
        <v>1</v>
      </c>
      <c r="DU424">
        <v>1005</v>
      </c>
      <c r="DV424" t="s">
        <v>445</v>
      </c>
      <c r="DW424" t="s">
        <v>445</v>
      </c>
      <c r="DX424">
        <v>1</v>
      </c>
      <c r="DZ424" t="s">
        <v>2</v>
      </c>
      <c r="EA424" t="s">
        <v>2</v>
      </c>
      <c r="EB424" t="s">
        <v>2</v>
      </c>
      <c r="EC424" t="s">
        <v>2</v>
      </c>
      <c r="EE424">
        <v>222773498</v>
      </c>
      <c r="EF424">
        <v>8</v>
      </c>
      <c r="EG424" t="s">
        <v>340</v>
      </c>
      <c r="EH424">
        <v>0</v>
      </c>
      <c r="EI424" t="s">
        <v>2</v>
      </c>
      <c r="EJ424">
        <v>1</v>
      </c>
      <c r="EK424">
        <v>500001</v>
      </c>
      <c r="EL424" t="s">
        <v>341</v>
      </c>
      <c r="EM424" t="s">
        <v>342</v>
      </c>
      <c r="EN424" t="s">
        <v>2</v>
      </c>
      <c r="EO424" t="s">
        <v>2</v>
      </c>
      <c r="EQ424">
        <v>0</v>
      </c>
      <c r="ER424">
        <v>247.08</v>
      </c>
      <c r="ES424">
        <v>247.08</v>
      </c>
      <c r="ET424">
        <v>0</v>
      </c>
      <c r="EU424">
        <v>0</v>
      </c>
      <c r="EV424">
        <v>0</v>
      </c>
      <c r="EW424">
        <v>0</v>
      </c>
      <c r="EX424">
        <v>0</v>
      </c>
      <c r="EY424">
        <v>0</v>
      </c>
      <c r="FQ424">
        <v>0</v>
      </c>
      <c r="FR424">
        <f t="shared" si="116"/>
        <v>0</v>
      </c>
      <c r="FS424">
        <v>0</v>
      </c>
      <c r="FX424">
        <v>0</v>
      </c>
      <c r="FY424">
        <v>0</v>
      </c>
      <c r="GA424" t="s">
        <v>2</v>
      </c>
      <c r="GD424">
        <v>1</v>
      </c>
      <c r="GF424">
        <v>-1299583512</v>
      </c>
      <c r="GG424">
        <v>2</v>
      </c>
      <c r="GH424">
        <v>1</v>
      </c>
      <c r="GI424">
        <v>-2</v>
      </c>
      <c r="GJ424">
        <v>0</v>
      </c>
      <c r="GK424">
        <v>0</v>
      </c>
      <c r="GL424">
        <f t="shared" si="117"/>
        <v>0</v>
      </c>
      <c r="GM424">
        <f t="shared" si="118"/>
        <v>946316</v>
      </c>
      <c r="GN424">
        <f t="shared" si="119"/>
        <v>946316</v>
      </c>
      <c r="GO424">
        <f t="shared" si="120"/>
        <v>0</v>
      </c>
      <c r="GP424">
        <f t="shared" si="121"/>
        <v>0</v>
      </c>
      <c r="GR424">
        <v>0</v>
      </c>
      <c r="GS424">
        <v>3</v>
      </c>
      <c r="GT424">
        <v>0</v>
      </c>
      <c r="GU424" t="s">
        <v>2</v>
      </c>
      <c r="GV424">
        <f t="shared" si="122"/>
        <v>0</v>
      </c>
      <c r="GW424">
        <v>1</v>
      </c>
      <c r="GX424">
        <f t="shared" si="123"/>
        <v>0</v>
      </c>
      <c r="HA424">
        <v>0</v>
      </c>
      <c r="HB424">
        <v>0</v>
      </c>
      <c r="HC424">
        <f t="shared" si="124"/>
        <v>0</v>
      </c>
      <c r="HE424" t="s">
        <v>2</v>
      </c>
      <c r="HF424" t="s">
        <v>2</v>
      </c>
      <c r="IK424">
        <v>0</v>
      </c>
    </row>
    <row r="425" spans="1:245" x14ac:dyDescent="0.2">
      <c r="A425">
        <v>17</v>
      </c>
      <c r="B425">
        <v>1</v>
      </c>
      <c r="E425" t="s">
        <v>447</v>
      </c>
      <c r="F425" t="s">
        <v>448</v>
      </c>
      <c r="G425" t="s">
        <v>449</v>
      </c>
      <c r="H425" t="s">
        <v>374</v>
      </c>
      <c r="I425">
        <f>ROUND(38.3*0.273,9)</f>
        <v>10.4559</v>
      </c>
      <c r="J425">
        <v>0</v>
      </c>
      <c r="O425">
        <f t="shared" si="85"/>
        <v>113955</v>
      </c>
      <c r="P425">
        <f t="shared" si="86"/>
        <v>113955</v>
      </c>
      <c r="Q425">
        <f t="shared" si="87"/>
        <v>0</v>
      </c>
      <c r="R425">
        <f t="shared" si="88"/>
        <v>0</v>
      </c>
      <c r="S425">
        <f t="shared" si="89"/>
        <v>0</v>
      </c>
      <c r="T425">
        <f t="shared" si="90"/>
        <v>0</v>
      </c>
      <c r="U425">
        <f t="shared" si="91"/>
        <v>0</v>
      </c>
      <c r="V425">
        <f t="shared" si="92"/>
        <v>0</v>
      </c>
      <c r="W425">
        <f t="shared" si="93"/>
        <v>0</v>
      </c>
      <c r="X425">
        <f t="shared" si="94"/>
        <v>0</v>
      </c>
      <c r="Y425">
        <f t="shared" si="95"/>
        <v>0</v>
      </c>
      <c r="AA425">
        <v>224391872</v>
      </c>
      <c r="AB425">
        <f t="shared" si="96"/>
        <v>10898.65</v>
      </c>
      <c r="AC425">
        <f t="shared" si="97"/>
        <v>10898.65</v>
      </c>
      <c r="AD425">
        <f t="shared" si="98"/>
        <v>0</v>
      </c>
      <c r="AE425">
        <f t="shared" si="99"/>
        <v>0</v>
      </c>
      <c r="AF425">
        <f t="shared" si="100"/>
        <v>0</v>
      </c>
      <c r="AG425">
        <f t="shared" si="101"/>
        <v>0</v>
      </c>
      <c r="AH425">
        <f t="shared" si="102"/>
        <v>0</v>
      </c>
      <c r="AI425">
        <f t="shared" si="103"/>
        <v>0</v>
      </c>
      <c r="AJ425">
        <f t="shared" si="104"/>
        <v>0</v>
      </c>
      <c r="AK425">
        <v>10898.65</v>
      </c>
      <c r="AL425">
        <v>10898.65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1</v>
      </c>
      <c r="AW425">
        <v>1</v>
      </c>
      <c r="AZ425">
        <v>1</v>
      </c>
      <c r="BA425">
        <v>1</v>
      </c>
      <c r="BB425">
        <v>1</v>
      </c>
      <c r="BC425">
        <v>1</v>
      </c>
      <c r="BD425" t="s">
        <v>2</v>
      </c>
      <c r="BE425" t="s">
        <v>2</v>
      </c>
      <c r="BF425" t="s">
        <v>2</v>
      </c>
      <c r="BG425" t="s">
        <v>2</v>
      </c>
      <c r="BH425">
        <v>3</v>
      </c>
      <c r="BI425">
        <v>1</v>
      </c>
      <c r="BJ425" t="s">
        <v>450</v>
      </c>
      <c r="BM425">
        <v>500001</v>
      </c>
      <c r="BN425">
        <v>0</v>
      </c>
      <c r="BO425" t="s">
        <v>2</v>
      </c>
      <c r="BP425">
        <v>0</v>
      </c>
      <c r="BQ425">
        <v>8</v>
      </c>
      <c r="BR425">
        <v>0</v>
      </c>
      <c r="BS425">
        <v>1</v>
      </c>
      <c r="BT425">
        <v>1</v>
      </c>
      <c r="BU425">
        <v>1</v>
      </c>
      <c r="BV425">
        <v>1</v>
      </c>
      <c r="BW425">
        <v>1</v>
      </c>
      <c r="BX425">
        <v>1</v>
      </c>
      <c r="BY425" t="s">
        <v>2</v>
      </c>
      <c r="BZ425">
        <v>0</v>
      </c>
      <c r="CA425">
        <v>0</v>
      </c>
      <c r="CE425">
        <v>0</v>
      </c>
      <c r="CF425">
        <v>0</v>
      </c>
      <c r="CG425">
        <v>0</v>
      </c>
      <c r="CM425">
        <v>0</v>
      </c>
      <c r="CN425" t="s">
        <v>2</v>
      </c>
      <c r="CO425">
        <v>0</v>
      </c>
      <c r="CP425">
        <f t="shared" si="105"/>
        <v>113955</v>
      </c>
      <c r="CQ425">
        <f t="shared" si="106"/>
        <v>10898.65</v>
      </c>
      <c r="CR425">
        <f t="shared" si="107"/>
        <v>0</v>
      </c>
      <c r="CS425">
        <f t="shared" si="108"/>
        <v>0</v>
      </c>
      <c r="CT425">
        <f t="shared" si="109"/>
        <v>0</v>
      </c>
      <c r="CU425">
        <f t="shared" si="110"/>
        <v>0</v>
      </c>
      <c r="CV425">
        <f t="shared" si="111"/>
        <v>0</v>
      </c>
      <c r="CW425">
        <f t="shared" si="112"/>
        <v>0</v>
      </c>
      <c r="CX425">
        <f t="shared" si="113"/>
        <v>0</v>
      </c>
      <c r="CY425">
        <f t="shared" si="114"/>
        <v>0</v>
      </c>
      <c r="CZ425">
        <f t="shared" si="115"/>
        <v>0</v>
      </c>
      <c r="DC425" t="s">
        <v>2</v>
      </c>
      <c r="DD425" t="s">
        <v>2</v>
      </c>
      <c r="DE425" t="s">
        <v>2</v>
      </c>
      <c r="DF425" t="s">
        <v>2</v>
      </c>
      <c r="DG425" t="s">
        <v>2</v>
      </c>
      <c r="DH425" t="s">
        <v>2</v>
      </c>
      <c r="DI425" t="s">
        <v>2</v>
      </c>
      <c r="DJ425" t="s">
        <v>2</v>
      </c>
      <c r="DK425" t="s">
        <v>2</v>
      </c>
      <c r="DL425" t="s">
        <v>2</v>
      </c>
      <c r="DM425" t="s">
        <v>2</v>
      </c>
      <c r="DN425">
        <v>0</v>
      </c>
      <c r="DO425">
        <v>0</v>
      </c>
      <c r="DP425">
        <v>1</v>
      </c>
      <c r="DQ425">
        <v>1</v>
      </c>
      <c r="DU425">
        <v>1009</v>
      </c>
      <c r="DV425" t="s">
        <v>374</v>
      </c>
      <c r="DW425" t="s">
        <v>374</v>
      </c>
      <c r="DX425">
        <v>1000</v>
      </c>
      <c r="DZ425" t="s">
        <v>2</v>
      </c>
      <c r="EA425" t="s">
        <v>2</v>
      </c>
      <c r="EB425" t="s">
        <v>2</v>
      </c>
      <c r="EC425" t="s">
        <v>2</v>
      </c>
      <c r="EE425">
        <v>222773498</v>
      </c>
      <c r="EF425">
        <v>8</v>
      </c>
      <c r="EG425" t="s">
        <v>340</v>
      </c>
      <c r="EH425">
        <v>0</v>
      </c>
      <c r="EI425" t="s">
        <v>2</v>
      </c>
      <c r="EJ425">
        <v>1</v>
      </c>
      <c r="EK425">
        <v>500001</v>
      </c>
      <c r="EL425" t="s">
        <v>341</v>
      </c>
      <c r="EM425" t="s">
        <v>342</v>
      </c>
      <c r="EN425" t="s">
        <v>2</v>
      </c>
      <c r="EO425" t="s">
        <v>2</v>
      </c>
      <c r="EQ425">
        <v>0</v>
      </c>
      <c r="ER425">
        <v>10898.65</v>
      </c>
      <c r="ES425">
        <v>10898.65</v>
      </c>
      <c r="ET425">
        <v>0</v>
      </c>
      <c r="EU425">
        <v>0</v>
      </c>
      <c r="EV425">
        <v>0</v>
      </c>
      <c r="EW425">
        <v>0</v>
      </c>
      <c r="EX425">
        <v>0</v>
      </c>
      <c r="EY425">
        <v>0</v>
      </c>
      <c r="FQ425">
        <v>0</v>
      </c>
      <c r="FR425">
        <f t="shared" si="116"/>
        <v>0</v>
      </c>
      <c r="FS425">
        <v>0</v>
      </c>
      <c r="FX425">
        <v>0</v>
      </c>
      <c r="FY425">
        <v>0</v>
      </c>
      <c r="GA425" t="s">
        <v>2</v>
      </c>
      <c r="GD425">
        <v>1</v>
      </c>
      <c r="GF425">
        <v>814121034</v>
      </c>
      <c r="GG425">
        <v>2</v>
      </c>
      <c r="GH425">
        <v>1</v>
      </c>
      <c r="GI425">
        <v>-2</v>
      </c>
      <c r="GJ425">
        <v>0</v>
      </c>
      <c r="GK425">
        <v>0</v>
      </c>
      <c r="GL425">
        <f t="shared" si="117"/>
        <v>0</v>
      </c>
      <c r="GM425">
        <f t="shared" si="118"/>
        <v>113955</v>
      </c>
      <c r="GN425">
        <f t="shared" si="119"/>
        <v>113955</v>
      </c>
      <c r="GO425">
        <f t="shared" si="120"/>
        <v>0</v>
      </c>
      <c r="GP425">
        <f t="shared" si="121"/>
        <v>0</v>
      </c>
      <c r="GR425">
        <v>0</v>
      </c>
      <c r="GS425">
        <v>3</v>
      </c>
      <c r="GT425">
        <v>0</v>
      </c>
      <c r="GU425" t="s">
        <v>2</v>
      </c>
      <c r="GV425">
        <f t="shared" si="122"/>
        <v>0</v>
      </c>
      <c r="GW425">
        <v>1</v>
      </c>
      <c r="GX425">
        <f t="shared" si="123"/>
        <v>0</v>
      </c>
      <c r="HA425">
        <v>0</v>
      </c>
      <c r="HB425">
        <v>0</v>
      </c>
      <c r="HC425">
        <f t="shared" si="124"/>
        <v>0</v>
      </c>
      <c r="HE425" t="s">
        <v>2</v>
      </c>
      <c r="HF425" t="s">
        <v>2</v>
      </c>
      <c r="IK425">
        <v>0</v>
      </c>
    </row>
    <row r="426" spans="1:245" x14ac:dyDescent="0.2">
      <c r="A426">
        <v>17</v>
      </c>
      <c r="B426">
        <v>1</v>
      </c>
      <c r="C426">
        <f>ROW(SmtRes!A146)</f>
        <v>146</v>
      </c>
      <c r="D426">
        <f>ROW(EtalonRes!A161)</f>
        <v>161</v>
      </c>
      <c r="E426" t="s">
        <v>451</v>
      </c>
      <c r="F426" t="s">
        <v>452</v>
      </c>
      <c r="G426" t="s">
        <v>453</v>
      </c>
      <c r="H426" t="s">
        <v>331</v>
      </c>
      <c r="I426">
        <f>ROUND(970*0.55,9)</f>
        <v>533.5</v>
      </c>
      <c r="J426">
        <v>0</v>
      </c>
      <c r="O426">
        <f t="shared" si="85"/>
        <v>39421</v>
      </c>
      <c r="P426">
        <f t="shared" si="86"/>
        <v>854</v>
      </c>
      <c r="Q426">
        <f t="shared" si="87"/>
        <v>18438</v>
      </c>
      <c r="R426">
        <f t="shared" si="88"/>
        <v>2881</v>
      </c>
      <c r="S426">
        <f t="shared" si="89"/>
        <v>20129</v>
      </c>
      <c r="T426">
        <f t="shared" si="90"/>
        <v>0</v>
      </c>
      <c r="U426">
        <f t="shared" si="91"/>
        <v>2422.09</v>
      </c>
      <c r="V426">
        <f t="shared" si="92"/>
        <v>213.4</v>
      </c>
      <c r="W426">
        <f t="shared" si="93"/>
        <v>0</v>
      </c>
      <c r="X426">
        <f t="shared" si="94"/>
        <v>26692</v>
      </c>
      <c r="Y426">
        <f t="shared" si="95"/>
        <v>15877</v>
      </c>
      <c r="AA426">
        <v>224391872</v>
      </c>
      <c r="AB426">
        <f t="shared" si="96"/>
        <v>73.89</v>
      </c>
      <c r="AC426">
        <f t="shared" si="97"/>
        <v>1.6</v>
      </c>
      <c r="AD426">
        <f t="shared" si="98"/>
        <v>34.56</v>
      </c>
      <c r="AE426">
        <f t="shared" si="99"/>
        <v>5.4</v>
      </c>
      <c r="AF426">
        <f t="shared" si="100"/>
        <v>37.729999999999997</v>
      </c>
      <c r="AG426">
        <f t="shared" si="101"/>
        <v>0</v>
      </c>
      <c r="AH426">
        <f t="shared" si="102"/>
        <v>4.54</v>
      </c>
      <c r="AI426">
        <f t="shared" si="103"/>
        <v>0.4</v>
      </c>
      <c r="AJ426">
        <f t="shared" si="104"/>
        <v>0</v>
      </c>
      <c r="AK426">
        <v>73.89</v>
      </c>
      <c r="AL426">
        <v>1.6</v>
      </c>
      <c r="AM426">
        <v>34.56</v>
      </c>
      <c r="AN426">
        <v>5.4</v>
      </c>
      <c r="AO426">
        <v>37.729999999999997</v>
      </c>
      <c r="AP426">
        <v>0</v>
      </c>
      <c r="AQ426">
        <v>4.54</v>
      </c>
      <c r="AR426">
        <v>0.4</v>
      </c>
      <c r="AS426">
        <v>0</v>
      </c>
      <c r="AT426">
        <v>116</v>
      </c>
      <c r="AU426">
        <v>69</v>
      </c>
      <c r="AV426">
        <v>1</v>
      </c>
      <c r="AW426">
        <v>1</v>
      </c>
      <c r="AZ426">
        <v>1</v>
      </c>
      <c r="BA426">
        <v>1</v>
      </c>
      <c r="BB426">
        <v>1</v>
      </c>
      <c r="BC426">
        <v>1</v>
      </c>
      <c r="BD426" t="s">
        <v>2</v>
      </c>
      <c r="BE426" t="s">
        <v>2</v>
      </c>
      <c r="BF426" t="s">
        <v>2</v>
      </c>
      <c r="BG426" t="s">
        <v>2</v>
      </c>
      <c r="BH426">
        <v>0</v>
      </c>
      <c r="BI426">
        <v>1</v>
      </c>
      <c r="BJ426" t="s">
        <v>454</v>
      </c>
      <c r="BM426">
        <v>8001</v>
      </c>
      <c r="BN426">
        <v>0</v>
      </c>
      <c r="BO426" t="s">
        <v>2</v>
      </c>
      <c r="BP426">
        <v>0</v>
      </c>
      <c r="BQ426">
        <v>23</v>
      </c>
      <c r="BR426">
        <v>0</v>
      </c>
      <c r="BS426">
        <v>1</v>
      </c>
      <c r="BT426">
        <v>1</v>
      </c>
      <c r="BU426">
        <v>1</v>
      </c>
      <c r="BV426">
        <v>1</v>
      </c>
      <c r="BW426">
        <v>1</v>
      </c>
      <c r="BX426">
        <v>1</v>
      </c>
      <c r="BY426" t="s">
        <v>2</v>
      </c>
      <c r="BZ426">
        <v>116</v>
      </c>
      <c r="CA426">
        <v>69</v>
      </c>
      <c r="CE426">
        <v>0</v>
      </c>
      <c r="CF426">
        <v>0</v>
      </c>
      <c r="CG426">
        <v>0</v>
      </c>
      <c r="CM426">
        <v>0</v>
      </c>
      <c r="CN426" t="s">
        <v>2</v>
      </c>
      <c r="CO426">
        <v>0</v>
      </c>
      <c r="CP426">
        <f t="shared" si="105"/>
        <v>39421</v>
      </c>
      <c r="CQ426">
        <f t="shared" si="106"/>
        <v>1.6</v>
      </c>
      <c r="CR426">
        <f t="shared" si="107"/>
        <v>34.56</v>
      </c>
      <c r="CS426">
        <f t="shared" si="108"/>
        <v>5.4</v>
      </c>
      <c r="CT426">
        <f t="shared" si="109"/>
        <v>37.729999999999997</v>
      </c>
      <c r="CU426">
        <f t="shared" si="110"/>
        <v>0</v>
      </c>
      <c r="CV426">
        <f t="shared" si="111"/>
        <v>4.54</v>
      </c>
      <c r="CW426">
        <f t="shared" si="112"/>
        <v>0.4</v>
      </c>
      <c r="CX426">
        <f t="shared" si="113"/>
        <v>0</v>
      </c>
      <c r="CY426">
        <f t="shared" si="114"/>
        <v>26691.599999999999</v>
      </c>
      <c r="CZ426">
        <f t="shared" si="115"/>
        <v>15876.9</v>
      </c>
      <c r="DC426" t="s">
        <v>2</v>
      </c>
      <c r="DD426" t="s">
        <v>2</v>
      </c>
      <c r="DE426" t="s">
        <v>2</v>
      </c>
      <c r="DF426" t="s">
        <v>2</v>
      </c>
      <c r="DG426" t="s">
        <v>2</v>
      </c>
      <c r="DH426" t="s">
        <v>2</v>
      </c>
      <c r="DI426" t="s">
        <v>2</v>
      </c>
      <c r="DJ426" t="s">
        <v>2</v>
      </c>
      <c r="DK426" t="s">
        <v>2</v>
      </c>
      <c r="DL426" t="s">
        <v>2</v>
      </c>
      <c r="DM426" t="s">
        <v>2</v>
      </c>
      <c r="DN426">
        <v>0</v>
      </c>
      <c r="DO426">
        <v>0</v>
      </c>
      <c r="DP426">
        <v>1</v>
      </c>
      <c r="DQ426">
        <v>1</v>
      </c>
      <c r="DU426">
        <v>1007</v>
      </c>
      <c r="DV426" t="s">
        <v>331</v>
      </c>
      <c r="DW426" t="s">
        <v>331</v>
      </c>
      <c r="DX426">
        <v>1</v>
      </c>
      <c r="DZ426" t="s">
        <v>2</v>
      </c>
      <c r="EA426" t="s">
        <v>2</v>
      </c>
      <c r="EB426" t="s">
        <v>2</v>
      </c>
      <c r="EC426" t="s">
        <v>2</v>
      </c>
      <c r="EE426">
        <v>222773564</v>
      </c>
      <c r="EF426">
        <v>23</v>
      </c>
      <c r="EG426" t="s">
        <v>333</v>
      </c>
      <c r="EH426">
        <v>8</v>
      </c>
      <c r="EI426" t="s">
        <v>334</v>
      </c>
      <c r="EJ426">
        <v>1</v>
      </c>
      <c r="EK426">
        <v>8001</v>
      </c>
      <c r="EL426" t="s">
        <v>334</v>
      </c>
      <c r="EM426" t="s">
        <v>335</v>
      </c>
      <c r="EN426" t="s">
        <v>2</v>
      </c>
      <c r="EO426" t="s">
        <v>2</v>
      </c>
      <c r="EQ426">
        <v>0</v>
      </c>
      <c r="ER426">
        <v>73.89</v>
      </c>
      <c r="ES426">
        <v>1.6</v>
      </c>
      <c r="ET426">
        <v>34.56</v>
      </c>
      <c r="EU426">
        <v>5.4</v>
      </c>
      <c r="EV426">
        <v>37.729999999999997</v>
      </c>
      <c r="EW426">
        <v>4.54</v>
      </c>
      <c r="EX426">
        <v>0.4</v>
      </c>
      <c r="EY426">
        <v>0</v>
      </c>
      <c r="FQ426">
        <v>0</v>
      </c>
      <c r="FR426">
        <f t="shared" si="116"/>
        <v>0</v>
      </c>
      <c r="FS426">
        <v>0</v>
      </c>
      <c r="FX426">
        <v>116</v>
      </c>
      <c r="FY426">
        <v>69</v>
      </c>
      <c r="GA426" t="s">
        <v>2</v>
      </c>
      <c r="GD426">
        <v>1</v>
      </c>
      <c r="GF426">
        <v>-2133725756</v>
      </c>
      <c r="GG426">
        <v>2</v>
      </c>
      <c r="GH426">
        <v>2</v>
      </c>
      <c r="GI426">
        <v>-2</v>
      </c>
      <c r="GJ426">
        <v>0</v>
      </c>
      <c r="GK426">
        <v>0</v>
      </c>
      <c r="GL426">
        <f t="shared" si="117"/>
        <v>0</v>
      </c>
      <c r="GM426">
        <f t="shared" si="118"/>
        <v>81990</v>
      </c>
      <c r="GN426">
        <f t="shared" si="119"/>
        <v>81990</v>
      </c>
      <c r="GO426">
        <f t="shared" si="120"/>
        <v>0</v>
      </c>
      <c r="GP426">
        <f t="shared" si="121"/>
        <v>0</v>
      </c>
      <c r="GR426">
        <v>0</v>
      </c>
      <c r="GS426">
        <v>3</v>
      </c>
      <c r="GT426">
        <v>0</v>
      </c>
      <c r="GU426" t="s">
        <v>2</v>
      </c>
      <c r="GV426">
        <f t="shared" si="122"/>
        <v>0</v>
      </c>
      <c r="GW426">
        <v>1</v>
      </c>
      <c r="GX426">
        <f t="shared" si="123"/>
        <v>0</v>
      </c>
      <c r="HA426">
        <v>0</v>
      </c>
      <c r="HB426">
        <v>0</v>
      </c>
      <c r="HC426">
        <f t="shared" si="124"/>
        <v>0</v>
      </c>
      <c r="HE426" t="s">
        <v>2</v>
      </c>
      <c r="HF426" t="s">
        <v>2</v>
      </c>
      <c r="IK426">
        <v>0</v>
      </c>
    </row>
    <row r="427" spans="1:245" x14ac:dyDescent="0.2">
      <c r="A427">
        <v>17</v>
      </c>
      <c r="B427">
        <v>1</v>
      </c>
      <c r="E427" t="s">
        <v>455</v>
      </c>
      <c r="F427" t="s">
        <v>456</v>
      </c>
      <c r="G427" t="s">
        <v>457</v>
      </c>
      <c r="H427" t="s">
        <v>458</v>
      </c>
      <c r="I427">
        <f>ROUND(494.7*0.38,3)</f>
        <v>187.98599999999999</v>
      </c>
      <c r="J427">
        <v>0</v>
      </c>
      <c r="O427">
        <f t="shared" si="85"/>
        <v>414227</v>
      </c>
      <c r="P427">
        <f t="shared" si="86"/>
        <v>414227</v>
      </c>
      <c r="Q427">
        <f t="shared" si="87"/>
        <v>0</v>
      </c>
      <c r="R427">
        <f t="shared" si="88"/>
        <v>0</v>
      </c>
      <c r="S427">
        <f t="shared" si="89"/>
        <v>0</v>
      </c>
      <c r="T427">
        <f t="shared" si="90"/>
        <v>0</v>
      </c>
      <c r="U427">
        <f t="shared" si="91"/>
        <v>0</v>
      </c>
      <c r="V427">
        <f t="shared" si="92"/>
        <v>0</v>
      </c>
      <c r="W427">
        <f t="shared" si="93"/>
        <v>0</v>
      </c>
      <c r="X427">
        <f t="shared" si="94"/>
        <v>0</v>
      </c>
      <c r="Y427">
        <f t="shared" si="95"/>
        <v>0</v>
      </c>
      <c r="AA427">
        <v>224391872</v>
      </c>
      <c r="AB427">
        <f t="shared" si="96"/>
        <v>2203.5</v>
      </c>
      <c r="AC427">
        <f t="shared" si="97"/>
        <v>2203.5</v>
      </c>
      <c r="AD427">
        <f t="shared" si="98"/>
        <v>0</v>
      </c>
      <c r="AE427">
        <f t="shared" si="99"/>
        <v>0</v>
      </c>
      <c r="AF427">
        <f t="shared" si="100"/>
        <v>0</v>
      </c>
      <c r="AG427">
        <f t="shared" si="101"/>
        <v>0</v>
      </c>
      <c r="AH427">
        <f t="shared" si="102"/>
        <v>0</v>
      </c>
      <c r="AI427">
        <f t="shared" si="103"/>
        <v>0</v>
      </c>
      <c r="AJ427">
        <f t="shared" si="104"/>
        <v>0</v>
      </c>
      <c r="AK427">
        <v>2203.5</v>
      </c>
      <c r="AL427">
        <v>2203.5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1</v>
      </c>
      <c r="AW427">
        <v>1</v>
      </c>
      <c r="AZ427">
        <v>1</v>
      </c>
      <c r="BA427">
        <v>1</v>
      </c>
      <c r="BB427">
        <v>1</v>
      </c>
      <c r="BC427">
        <v>1</v>
      </c>
      <c r="BD427" t="s">
        <v>2</v>
      </c>
      <c r="BE427" t="s">
        <v>2</v>
      </c>
      <c r="BF427" t="s">
        <v>2</v>
      </c>
      <c r="BG427" t="s">
        <v>2</v>
      </c>
      <c r="BH427">
        <v>3</v>
      </c>
      <c r="BI427">
        <v>1</v>
      </c>
      <c r="BJ427" t="s">
        <v>459</v>
      </c>
      <c r="BM427">
        <v>500001</v>
      </c>
      <c r="BN427">
        <v>0</v>
      </c>
      <c r="BO427" t="s">
        <v>2</v>
      </c>
      <c r="BP427">
        <v>0</v>
      </c>
      <c r="BQ427">
        <v>8</v>
      </c>
      <c r="BR427">
        <v>0</v>
      </c>
      <c r="BS427">
        <v>1</v>
      </c>
      <c r="BT427">
        <v>1</v>
      </c>
      <c r="BU427">
        <v>1</v>
      </c>
      <c r="BV427">
        <v>1</v>
      </c>
      <c r="BW427">
        <v>1</v>
      </c>
      <c r="BX427">
        <v>1</v>
      </c>
      <c r="BY427" t="s">
        <v>2</v>
      </c>
      <c r="BZ427">
        <v>0</v>
      </c>
      <c r="CA427">
        <v>0</v>
      </c>
      <c r="CE427">
        <v>0</v>
      </c>
      <c r="CF427">
        <v>0</v>
      </c>
      <c r="CG427">
        <v>0</v>
      </c>
      <c r="CM427">
        <v>0</v>
      </c>
      <c r="CN427" t="s">
        <v>2</v>
      </c>
      <c r="CO427">
        <v>0</v>
      </c>
      <c r="CP427">
        <f t="shared" si="105"/>
        <v>414227</v>
      </c>
      <c r="CQ427">
        <f t="shared" si="106"/>
        <v>2203.5</v>
      </c>
      <c r="CR427">
        <f t="shared" si="107"/>
        <v>0</v>
      </c>
      <c r="CS427">
        <f t="shared" si="108"/>
        <v>0</v>
      </c>
      <c r="CT427">
        <f t="shared" si="109"/>
        <v>0</v>
      </c>
      <c r="CU427">
        <f t="shared" si="110"/>
        <v>0</v>
      </c>
      <c r="CV427">
        <f t="shared" si="111"/>
        <v>0</v>
      </c>
      <c r="CW427">
        <f t="shared" si="112"/>
        <v>0</v>
      </c>
      <c r="CX427">
        <f t="shared" si="113"/>
        <v>0</v>
      </c>
      <c r="CY427">
        <f t="shared" si="114"/>
        <v>0</v>
      </c>
      <c r="CZ427">
        <f t="shared" si="115"/>
        <v>0</v>
      </c>
      <c r="DC427" t="s">
        <v>2</v>
      </c>
      <c r="DD427" t="s">
        <v>2</v>
      </c>
      <c r="DE427" t="s">
        <v>2</v>
      </c>
      <c r="DF427" t="s">
        <v>2</v>
      </c>
      <c r="DG427" t="s">
        <v>2</v>
      </c>
      <c r="DH427" t="s">
        <v>2</v>
      </c>
      <c r="DI427" t="s">
        <v>2</v>
      </c>
      <c r="DJ427" t="s">
        <v>2</v>
      </c>
      <c r="DK427" t="s">
        <v>2</v>
      </c>
      <c r="DL427" t="s">
        <v>2</v>
      </c>
      <c r="DM427" t="s">
        <v>2</v>
      </c>
      <c r="DN427">
        <v>0</v>
      </c>
      <c r="DO427">
        <v>0</v>
      </c>
      <c r="DP427">
        <v>1</v>
      </c>
      <c r="DQ427">
        <v>1</v>
      </c>
      <c r="DU427">
        <v>74472246</v>
      </c>
      <c r="DV427" t="s">
        <v>458</v>
      </c>
      <c r="DW427" t="s">
        <v>458</v>
      </c>
      <c r="DX427">
        <v>1</v>
      </c>
      <c r="DZ427" t="s">
        <v>2</v>
      </c>
      <c r="EA427" t="s">
        <v>2</v>
      </c>
      <c r="EB427" t="s">
        <v>2</v>
      </c>
      <c r="EC427" t="s">
        <v>2</v>
      </c>
      <c r="EE427">
        <v>222773498</v>
      </c>
      <c r="EF427">
        <v>8</v>
      </c>
      <c r="EG427" t="s">
        <v>340</v>
      </c>
      <c r="EH427">
        <v>0</v>
      </c>
      <c r="EI427" t="s">
        <v>2</v>
      </c>
      <c r="EJ427">
        <v>1</v>
      </c>
      <c r="EK427">
        <v>500001</v>
      </c>
      <c r="EL427" t="s">
        <v>341</v>
      </c>
      <c r="EM427" t="s">
        <v>342</v>
      </c>
      <c r="EN427" t="s">
        <v>2</v>
      </c>
      <c r="EO427" t="s">
        <v>2</v>
      </c>
      <c r="EQ427">
        <v>0</v>
      </c>
      <c r="ER427">
        <v>2203.5</v>
      </c>
      <c r="ES427">
        <v>2203.5</v>
      </c>
      <c r="ET427">
        <v>0</v>
      </c>
      <c r="EU427">
        <v>0</v>
      </c>
      <c r="EV427">
        <v>0</v>
      </c>
      <c r="EW427">
        <v>0</v>
      </c>
      <c r="EX427">
        <v>0</v>
      </c>
      <c r="EY427">
        <v>0</v>
      </c>
      <c r="FQ427">
        <v>0</v>
      </c>
      <c r="FR427">
        <f t="shared" si="116"/>
        <v>0</v>
      </c>
      <c r="FS427">
        <v>0</v>
      </c>
      <c r="FX427">
        <v>0</v>
      </c>
      <c r="FY427">
        <v>0</v>
      </c>
      <c r="GA427" t="s">
        <v>2</v>
      </c>
      <c r="GD427">
        <v>1</v>
      </c>
      <c r="GF427">
        <v>1915129835</v>
      </c>
      <c r="GG427">
        <v>2</v>
      </c>
      <c r="GH427">
        <v>1</v>
      </c>
      <c r="GI427">
        <v>-2</v>
      </c>
      <c r="GJ427">
        <v>0</v>
      </c>
      <c r="GK427">
        <v>0</v>
      </c>
      <c r="GL427">
        <f t="shared" si="117"/>
        <v>0</v>
      </c>
      <c r="GM427">
        <f t="shared" si="118"/>
        <v>414227</v>
      </c>
      <c r="GN427">
        <f t="shared" si="119"/>
        <v>414227</v>
      </c>
      <c r="GO427">
        <f t="shared" si="120"/>
        <v>0</v>
      </c>
      <c r="GP427">
        <f t="shared" si="121"/>
        <v>0</v>
      </c>
      <c r="GR427">
        <v>0</v>
      </c>
      <c r="GS427">
        <v>3</v>
      </c>
      <c r="GT427">
        <v>0</v>
      </c>
      <c r="GU427" t="s">
        <v>2</v>
      </c>
      <c r="GV427">
        <f t="shared" si="122"/>
        <v>0</v>
      </c>
      <c r="GW427">
        <v>1</v>
      </c>
      <c r="GX427">
        <f t="shared" si="123"/>
        <v>0</v>
      </c>
      <c r="HA427">
        <v>0</v>
      </c>
      <c r="HB427">
        <v>0</v>
      </c>
      <c r="HC427">
        <f t="shared" si="124"/>
        <v>0</v>
      </c>
      <c r="HE427" t="s">
        <v>2</v>
      </c>
      <c r="HF427" t="s">
        <v>2</v>
      </c>
      <c r="IK427">
        <v>0</v>
      </c>
    </row>
    <row r="428" spans="1:245" x14ac:dyDescent="0.2">
      <c r="A428">
        <v>17</v>
      </c>
      <c r="B428">
        <v>1</v>
      </c>
      <c r="E428" t="s">
        <v>460</v>
      </c>
      <c r="F428" t="s">
        <v>461</v>
      </c>
      <c r="G428" t="s">
        <v>462</v>
      </c>
      <c r="H428" t="s">
        <v>331</v>
      </c>
      <c r="I428">
        <f>ROUND(494.7*0.24,3)</f>
        <v>118.72799999999999</v>
      </c>
      <c r="J428">
        <v>0</v>
      </c>
      <c r="O428">
        <f t="shared" si="85"/>
        <v>61715</v>
      </c>
      <c r="P428">
        <f t="shared" si="86"/>
        <v>61715</v>
      </c>
      <c r="Q428">
        <f t="shared" si="87"/>
        <v>0</v>
      </c>
      <c r="R428">
        <f t="shared" si="88"/>
        <v>0</v>
      </c>
      <c r="S428">
        <f t="shared" si="89"/>
        <v>0</v>
      </c>
      <c r="T428">
        <f t="shared" si="90"/>
        <v>0</v>
      </c>
      <c r="U428">
        <f t="shared" si="91"/>
        <v>0</v>
      </c>
      <c r="V428">
        <f t="shared" si="92"/>
        <v>0</v>
      </c>
      <c r="W428">
        <f t="shared" si="93"/>
        <v>0</v>
      </c>
      <c r="X428">
        <f t="shared" si="94"/>
        <v>0</v>
      </c>
      <c r="Y428">
        <f t="shared" si="95"/>
        <v>0</v>
      </c>
      <c r="AA428">
        <v>224391872</v>
      </c>
      <c r="AB428">
        <f t="shared" si="96"/>
        <v>519.79999999999995</v>
      </c>
      <c r="AC428">
        <f t="shared" si="97"/>
        <v>519.79999999999995</v>
      </c>
      <c r="AD428">
        <f t="shared" si="98"/>
        <v>0</v>
      </c>
      <c r="AE428">
        <f t="shared" si="99"/>
        <v>0</v>
      </c>
      <c r="AF428">
        <f t="shared" si="100"/>
        <v>0</v>
      </c>
      <c r="AG428">
        <f t="shared" si="101"/>
        <v>0</v>
      </c>
      <c r="AH428">
        <f t="shared" si="102"/>
        <v>0</v>
      </c>
      <c r="AI428">
        <f t="shared" si="103"/>
        <v>0</v>
      </c>
      <c r="AJ428">
        <f t="shared" si="104"/>
        <v>0</v>
      </c>
      <c r="AK428">
        <v>519.79999999999995</v>
      </c>
      <c r="AL428">
        <v>519.79999999999995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1</v>
      </c>
      <c r="AW428">
        <v>1</v>
      </c>
      <c r="AZ428">
        <v>1</v>
      </c>
      <c r="BA428">
        <v>1</v>
      </c>
      <c r="BB428">
        <v>1</v>
      </c>
      <c r="BC428">
        <v>1</v>
      </c>
      <c r="BD428" t="s">
        <v>2</v>
      </c>
      <c r="BE428" t="s">
        <v>2</v>
      </c>
      <c r="BF428" t="s">
        <v>2</v>
      </c>
      <c r="BG428" t="s">
        <v>2</v>
      </c>
      <c r="BH428">
        <v>3</v>
      </c>
      <c r="BI428">
        <v>1</v>
      </c>
      <c r="BJ428" t="s">
        <v>463</v>
      </c>
      <c r="BM428">
        <v>500001</v>
      </c>
      <c r="BN428">
        <v>0</v>
      </c>
      <c r="BO428" t="s">
        <v>2</v>
      </c>
      <c r="BP428">
        <v>0</v>
      </c>
      <c r="BQ428">
        <v>8</v>
      </c>
      <c r="BR428">
        <v>0</v>
      </c>
      <c r="BS428">
        <v>1</v>
      </c>
      <c r="BT428">
        <v>1</v>
      </c>
      <c r="BU428">
        <v>1</v>
      </c>
      <c r="BV428">
        <v>1</v>
      </c>
      <c r="BW428">
        <v>1</v>
      </c>
      <c r="BX428">
        <v>1</v>
      </c>
      <c r="BY428" t="s">
        <v>2</v>
      </c>
      <c r="BZ428">
        <v>0</v>
      </c>
      <c r="CA428">
        <v>0</v>
      </c>
      <c r="CE428">
        <v>0</v>
      </c>
      <c r="CF428">
        <v>0</v>
      </c>
      <c r="CG428">
        <v>0</v>
      </c>
      <c r="CM428">
        <v>0</v>
      </c>
      <c r="CN428" t="s">
        <v>2</v>
      </c>
      <c r="CO428">
        <v>0</v>
      </c>
      <c r="CP428">
        <f t="shared" si="105"/>
        <v>61715</v>
      </c>
      <c r="CQ428">
        <f t="shared" si="106"/>
        <v>519.79999999999995</v>
      </c>
      <c r="CR428">
        <f t="shared" si="107"/>
        <v>0</v>
      </c>
      <c r="CS428">
        <f t="shared" si="108"/>
        <v>0</v>
      </c>
      <c r="CT428">
        <f t="shared" si="109"/>
        <v>0</v>
      </c>
      <c r="CU428">
        <f t="shared" si="110"/>
        <v>0</v>
      </c>
      <c r="CV428">
        <f t="shared" si="111"/>
        <v>0</v>
      </c>
      <c r="CW428">
        <f t="shared" si="112"/>
        <v>0</v>
      </c>
      <c r="CX428">
        <f t="shared" si="113"/>
        <v>0</v>
      </c>
      <c r="CY428">
        <f t="shared" si="114"/>
        <v>0</v>
      </c>
      <c r="CZ428">
        <f t="shared" si="115"/>
        <v>0</v>
      </c>
      <c r="DC428" t="s">
        <v>2</v>
      </c>
      <c r="DD428" t="s">
        <v>2</v>
      </c>
      <c r="DE428" t="s">
        <v>2</v>
      </c>
      <c r="DF428" t="s">
        <v>2</v>
      </c>
      <c r="DG428" t="s">
        <v>2</v>
      </c>
      <c r="DH428" t="s">
        <v>2</v>
      </c>
      <c r="DI428" t="s">
        <v>2</v>
      </c>
      <c r="DJ428" t="s">
        <v>2</v>
      </c>
      <c r="DK428" t="s">
        <v>2</v>
      </c>
      <c r="DL428" t="s">
        <v>2</v>
      </c>
      <c r="DM428" t="s">
        <v>2</v>
      </c>
      <c r="DN428">
        <v>0</v>
      </c>
      <c r="DO428">
        <v>0</v>
      </c>
      <c r="DP428">
        <v>1</v>
      </c>
      <c r="DQ428">
        <v>1</v>
      </c>
      <c r="DU428">
        <v>1007</v>
      </c>
      <c r="DV428" t="s">
        <v>331</v>
      </c>
      <c r="DW428" t="s">
        <v>331</v>
      </c>
      <c r="DX428">
        <v>1</v>
      </c>
      <c r="DZ428" t="s">
        <v>2</v>
      </c>
      <c r="EA428" t="s">
        <v>2</v>
      </c>
      <c r="EB428" t="s">
        <v>2</v>
      </c>
      <c r="EC428" t="s">
        <v>2</v>
      </c>
      <c r="EE428">
        <v>222773498</v>
      </c>
      <c r="EF428">
        <v>8</v>
      </c>
      <c r="EG428" t="s">
        <v>340</v>
      </c>
      <c r="EH428">
        <v>0</v>
      </c>
      <c r="EI428" t="s">
        <v>2</v>
      </c>
      <c r="EJ428">
        <v>1</v>
      </c>
      <c r="EK428">
        <v>500001</v>
      </c>
      <c r="EL428" t="s">
        <v>341</v>
      </c>
      <c r="EM428" t="s">
        <v>342</v>
      </c>
      <c r="EN428" t="s">
        <v>2</v>
      </c>
      <c r="EO428" t="s">
        <v>2</v>
      </c>
      <c r="EQ428">
        <v>0</v>
      </c>
      <c r="ER428">
        <v>519.79999999999995</v>
      </c>
      <c r="ES428">
        <v>519.79999999999995</v>
      </c>
      <c r="ET428">
        <v>0</v>
      </c>
      <c r="EU428">
        <v>0</v>
      </c>
      <c r="EV428">
        <v>0</v>
      </c>
      <c r="EW428">
        <v>0</v>
      </c>
      <c r="EX428">
        <v>0</v>
      </c>
      <c r="EY428">
        <v>0</v>
      </c>
      <c r="FQ428">
        <v>0</v>
      </c>
      <c r="FR428">
        <f t="shared" si="116"/>
        <v>0</v>
      </c>
      <c r="FS428">
        <v>0</v>
      </c>
      <c r="FX428">
        <v>0</v>
      </c>
      <c r="FY428">
        <v>0</v>
      </c>
      <c r="GA428" t="s">
        <v>2</v>
      </c>
      <c r="GD428">
        <v>1</v>
      </c>
      <c r="GF428">
        <v>-1455146012</v>
      </c>
      <c r="GG428">
        <v>2</v>
      </c>
      <c r="GH428">
        <v>1</v>
      </c>
      <c r="GI428">
        <v>-2</v>
      </c>
      <c r="GJ428">
        <v>0</v>
      </c>
      <c r="GK428">
        <v>0</v>
      </c>
      <c r="GL428">
        <f t="shared" si="117"/>
        <v>0</v>
      </c>
      <c r="GM428">
        <f t="shared" si="118"/>
        <v>61715</v>
      </c>
      <c r="GN428">
        <f t="shared" si="119"/>
        <v>61715</v>
      </c>
      <c r="GO428">
        <f t="shared" si="120"/>
        <v>0</v>
      </c>
      <c r="GP428">
        <f t="shared" si="121"/>
        <v>0</v>
      </c>
      <c r="GR428">
        <v>0</v>
      </c>
      <c r="GS428">
        <v>3</v>
      </c>
      <c r="GT428">
        <v>0</v>
      </c>
      <c r="GU428" t="s">
        <v>2</v>
      </c>
      <c r="GV428">
        <f t="shared" si="122"/>
        <v>0</v>
      </c>
      <c r="GW428">
        <v>1</v>
      </c>
      <c r="GX428">
        <f t="shared" si="123"/>
        <v>0</v>
      </c>
      <c r="HA428">
        <v>0</v>
      </c>
      <c r="HB428">
        <v>0</v>
      </c>
      <c r="HC428">
        <f t="shared" si="124"/>
        <v>0</v>
      </c>
      <c r="HE428" t="s">
        <v>2</v>
      </c>
      <c r="HF428" t="s">
        <v>2</v>
      </c>
      <c r="IK428">
        <v>0</v>
      </c>
    </row>
    <row r="430" spans="1:245" x14ac:dyDescent="0.2">
      <c r="A430" s="2">
        <v>51</v>
      </c>
      <c r="B430" s="2">
        <f>B414</f>
        <v>1</v>
      </c>
      <c r="C430" s="2">
        <f>A414</f>
        <v>4</v>
      </c>
      <c r="D430" s="2">
        <f>ROW(A414)</f>
        <v>414</v>
      </c>
      <c r="E430" s="2"/>
      <c r="F430" s="2" t="str">
        <f>IF(F414&lt;&gt;"",F414,"")</f>
        <v>Новый раздел</v>
      </c>
      <c r="G430" s="2" t="str">
        <f>IF(G414&lt;&gt;"",G414,"")</f>
        <v>Наружные стены</v>
      </c>
      <c r="H430" s="2">
        <v>0</v>
      </c>
      <c r="I430" s="2"/>
      <c r="J430" s="2"/>
      <c r="K430" s="2"/>
      <c r="L430" s="2"/>
      <c r="M430" s="2"/>
      <c r="N430" s="2"/>
      <c r="O430" s="2">
        <f t="shared" ref="O430:T430" si="125">ROUND(AB430,0)</f>
        <v>1972682</v>
      </c>
      <c r="P430" s="2">
        <f t="shared" si="125"/>
        <v>1668450</v>
      </c>
      <c r="Q430" s="2">
        <f t="shared" si="125"/>
        <v>224759</v>
      </c>
      <c r="R430" s="2">
        <f t="shared" si="125"/>
        <v>20959</v>
      </c>
      <c r="S430" s="2">
        <f t="shared" si="125"/>
        <v>79473</v>
      </c>
      <c r="T430" s="2">
        <f t="shared" si="125"/>
        <v>0</v>
      </c>
      <c r="U430" s="2">
        <f>AH430</f>
        <v>8715.9265667</v>
      </c>
      <c r="V430" s="2">
        <f>AI430</f>
        <v>1650.4750184</v>
      </c>
      <c r="W430" s="2">
        <f>ROUND(AJ430,0)</f>
        <v>0</v>
      </c>
      <c r="X430" s="2">
        <f>ROUND(AK430,0)</f>
        <v>96532</v>
      </c>
      <c r="Y430" s="2">
        <f>ROUND(AL430,0)</f>
        <v>69646</v>
      </c>
      <c r="Z430" s="2"/>
      <c r="AA430" s="2"/>
      <c r="AB430" s="2">
        <f>ROUND(SUMIF(AA418:AA428,"=224391872",O418:O428),0)</f>
        <v>1972682</v>
      </c>
      <c r="AC430" s="2">
        <f>ROUND(SUMIF(AA418:AA428,"=224391872",P418:P428),0)</f>
        <v>1668450</v>
      </c>
      <c r="AD430" s="2">
        <f>ROUND(SUMIF(AA418:AA428,"=224391872",Q418:Q428),0)</f>
        <v>224759</v>
      </c>
      <c r="AE430" s="2">
        <f>ROUND(SUMIF(AA418:AA428,"=224391872",R418:R428),0)</f>
        <v>20959</v>
      </c>
      <c r="AF430" s="2">
        <f>ROUND(SUMIF(AA418:AA428,"=224391872",S418:S428),0)</f>
        <v>79473</v>
      </c>
      <c r="AG430" s="2">
        <f>ROUND(SUMIF(AA418:AA428,"=224391872",T418:T428),0)</f>
        <v>0</v>
      </c>
      <c r="AH430" s="2">
        <f>SUMIF(AA418:AA428,"=224391872",U418:U428)</f>
        <v>8715.9265667</v>
      </c>
      <c r="AI430" s="2">
        <f>SUMIF(AA418:AA428,"=224391872",V418:V428)</f>
        <v>1650.4750184</v>
      </c>
      <c r="AJ430" s="2">
        <f>ROUND(SUMIF(AA418:AA428,"=224391872",W418:W428),0)</f>
        <v>0</v>
      </c>
      <c r="AK430" s="2">
        <f>ROUND(SUMIF(AA418:AA428,"=224391872",X418:X428),0)</f>
        <v>96532</v>
      </c>
      <c r="AL430" s="2">
        <f>ROUND(SUMIF(AA418:AA428,"=224391872",Y418:Y428),0)</f>
        <v>69646</v>
      </c>
      <c r="AM430" s="2"/>
      <c r="AN430" s="2"/>
      <c r="AO430" s="2">
        <f t="shared" ref="AO430:BD430" si="126">ROUND(BX430,0)</f>
        <v>0</v>
      </c>
      <c r="AP430" s="2">
        <f t="shared" si="126"/>
        <v>0</v>
      </c>
      <c r="AQ430" s="2">
        <f t="shared" si="126"/>
        <v>0</v>
      </c>
      <c r="AR430" s="2">
        <f t="shared" si="126"/>
        <v>2138860</v>
      </c>
      <c r="AS430" s="2">
        <f t="shared" si="126"/>
        <v>2138860</v>
      </c>
      <c r="AT430" s="2">
        <f t="shared" si="126"/>
        <v>0</v>
      </c>
      <c r="AU430" s="2">
        <f t="shared" si="126"/>
        <v>0</v>
      </c>
      <c r="AV430" s="2">
        <f t="shared" si="126"/>
        <v>1668450</v>
      </c>
      <c r="AW430" s="2">
        <f t="shared" si="126"/>
        <v>1668450</v>
      </c>
      <c r="AX430" s="2">
        <f t="shared" si="126"/>
        <v>0</v>
      </c>
      <c r="AY430" s="2">
        <f t="shared" si="126"/>
        <v>1668450</v>
      </c>
      <c r="AZ430" s="2">
        <f t="shared" si="126"/>
        <v>0</v>
      </c>
      <c r="BA430" s="2">
        <f t="shared" si="126"/>
        <v>0</v>
      </c>
      <c r="BB430" s="2">
        <f t="shared" si="126"/>
        <v>0</v>
      </c>
      <c r="BC430" s="2">
        <f t="shared" si="126"/>
        <v>0</v>
      </c>
      <c r="BD430" s="2">
        <f t="shared" si="126"/>
        <v>0</v>
      </c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>
        <f>ROUND(SUMIF(AA418:AA428,"=224391872",FQ418:FQ428),0)</f>
        <v>0</v>
      </c>
      <c r="BY430" s="2">
        <f>ROUND(SUMIF(AA418:AA428,"=224391872",FR418:FR428),0)</f>
        <v>0</v>
      </c>
      <c r="BZ430" s="2">
        <f>ROUND(SUMIF(AA418:AA428,"=224391872",GL418:GL428),0)</f>
        <v>0</v>
      </c>
      <c r="CA430" s="2">
        <f>ROUND(SUMIF(AA418:AA428,"=224391872",GM418:GM428),0)</f>
        <v>2138860</v>
      </c>
      <c r="CB430" s="2">
        <f>ROUND(SUMIF(AA418:AA428,"=224391872",GN418:GN428),0)</f>
        <v>2138860</v>
      </c>
      <c r="CC430" s="2">
        <f>ROUND(SUMIF(AA418:AA428,"=224391872",GO418:GO428),0)</f>
        <v>0</v>
      </c>
      <c r="CD430" s="2">
        <f>ROUND(SUMIF(AA418:AA428,"=224391872",GP418:GP428),0)</f>
        <v>0</v>
      </c>
      <c r="CE430" s="2">
        <f>AC430-BX430</f>
        <v>1668450</v>
      </c>
      <c r="CF430" s="2">
        <f>AC430-BY430</f>
        <v>1668450</v>
      </c>
      <c r="CG430" s="2">
        <f>BX430-BZ430</f>
        <v>0</v>
      </c>
      <c r="CH430" s="2">
        <f>AC430-BX430-BY430+BZ430</f>
        <v>1668450</v>
      </c>
      <c r="CI430" s="2">
        <f>BY430-BZ430</f>
        <v>0</v>
      </c>
      <c r="CJ430" s="2">
        <f>ROUND(SUMIF(AA418:AA428,"=224391872",GX418:GX428),0)</f>
        <v>0</v>
      </c>
      <c r="CK430" s="2">
        <f>ROUND(SUMIF(AA418:AA428,"=224391872",GY418:GY428),0)</f>
        <v>0</v>
      </c>
      <c r="CL430" s="2">
        <f>ROUND(SUMIF(AA418:AA428,"=224391872",GZ418:GZ428),0)</f>
        <v>0</v>
      </c>
      <c r="CM430" s="2">
        <f>ROUND(SUMIF(AA418:AA428,"=224391872",HD418:HD428),0)</f>
        <v>0</v>
      </c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>
        <v>0</v>
      </c>
    </row>
    <row r="432" spans="1:245" x14ac:dyDescent="0.2">
      <c r="A432" s="4">
        <v>50</v>
      </c>
      <c r="B432" s="4">
        <v>0</v>
      </c>
      <c r="C432" s="4">
        <v>0</v>
      </c>
      <c r="D432" s="4">
        <v>1</v>
      </c>
      <c r="E432" s="4">
        <v>201</v>
      </c>
      <c r="F432" s="4">
        <f>ROUND(Source!O430,O432)</f>
        <v>1972682</v>
      </c>
      <c r="G432" s="4" t="s">
        <v>53</v>
      </c>
      <c r="H432" s="4" t="s">
        <v>54</v>
      </c>
      <c r="I432" s="4"/>
      <c r="J432" s="4"/>
      <c r="K432" s="4">
        <v>201</v>
      </c>
      <c r="L432" s="4">
        <v>1</v>
      </c>
      <c r="M432" s="4">
        <v>3</v>
      </c>
      <c r="N432" s="4" t="s">
        <v>2</v>
      </c>
      <c r="O432" s="4">
        <v>0</v>
      </c>
      <c r="P432" s="4"/>
      <c r="Q432" s="4"/>
      <c r="R432" s="4"/>
      <c r="S432" s="4"/>
      <c r="T432" s="4"/>
      <c r="U432" s="4"/>
      <c r="V432" s="4"/>
      <c r="W432" s="4"/>
    </row>
    <row r="433" spans="1:23" x14ac:dyDescent="0.2">
      <c r="A433" s="4">
        <v>50</v>
      </c>
      <c r="B433" s="4">
        <v>0</v>
      </c>
      <c r="C433" s="4">
        <v>0</v>
      </c>
      <c r="D433" s="4">
        <v>1</v>
      </c>
      <c r="E433" s="4">
        <v>202</v>
      </c>
      <c r="F433" s="4">
        <f>ROUND(Source!P430,O433)</f>
        <v>1668450</v>
      </c>
      <c r="G433" s="4" t="s">
        <v>55</v>
      </c>
      <c r="H433" s="4" t="s">
        <v>56</v>
      </c>
      <c r="I433" s="4"/>
      <c r="J433" s="4"/>
      <c r="K433" s="4">
        <v>202</v>
      </c>
      <c r="L433" s="4">
        <v>2</v>
      </c>
      <c r="M433" s="4">
        <v>3</v>
      </c>
      <c r="N433" s="4" t="s">
        <v>2</v>
      </c>
      <c r="O433" s="4">
        <v>0</v>
      </c>
      <c r="P433" s="4"/>
      <c r="Q433" s="4"/>
      <c r="R433" s="4"/>
      <c r="S433" s="4"/>
      <c r="T433" s="4"/>
      <c r="U433" s="4"/>
      <c r="V433" s="4"/>
      <c r="W433" s="4"/>
    </row>
    <row r="434" spans="1:23" x14ac:dyDescent="0.2">
      <c r="A434" s="4">
        <v>50</v>
      </c>
      <c r="B434" s="4">
        <v>0</v>
      </c>
      <c r="C434" s="4">
        <v>0</v>
      </c>
      <c r="D434" s="4">
        <v>1</v>
      </c>
      <c r="E434" s="4">
        <v>222</v>
      </c>
      <c r="F434" s="4">
        <f>ROUND(Source!AO430,O434)</f>
        <v>0</v>
      </c>
      <c r="G434" s="4" t="s">
        <v>57</v>
      </c>
      <c r="H434" s="4" t="s">
        <v>58</v>
      </c>
      <c r="I434" s="4"/>
      <c r="J434" s="4"/>
      <c r="K434" s="4">
        <v>222</v>
      </c>
      <c r="L434" s="4">
        <v>3</v>
      </c>
      <c r="M434" s="4">
        <v>3</v>
      </c>
      <c r="N434" s="4" t="s">
        <v>2</v>
      </c>
      <c r="O434" s="4">
        <v>0</v>
      </c>
      <c r="P434" s="4"/>
      <c r="Q434" s="4"/>
      <c r="R434" s="4"/>
      <c r="S434" s="4"/>
      <c r="T434" s="4"/>
      <c r="U434" s="4"/>
      <c r="V434" s="4"/>
      <c r="W434" s="4"/>
    </row>
    <row r="435" spans="1:23" x14ac:dyDescent="0.2">
      <c r="A435" s="4">
        <v>50</v>
      </c>
      <c r="B435" s="4">
        <v>0</v>
      </c>
      <c r="C435" s="4">
        <v>0</v>
      </c>
      <c r="D435" s="4">
        <v>1</v>
      </c>
      <c r="E435" s="4">
        <v>225</v>
      </c>
      <c r="F435" s="4">
        <f>ROUND(Source!AV430,O435)</f>
        <v>1668450</v>
      </c>
      <c r="G435" s="4" t="s">
        <v>59</v>
      </c>
      <c r="H435" s="4" t="s">
        <v>60</v>
      </c>
      <c r="I435" s="4"/>
      <c r="J435" s="4"/>
      <c r="K435" s="4">
        <v>225</v>
      </c>
      <c r="L435" s="4">
        <v>4</v>
      </c>
      <c r="M435" s="4">
        <v>3</v>
      </c>
      <c r="N435" s="4" t="s">
        <v>2</v>
      </c>
      <c r="O435" s="4">
        <v>0</v>
      </c>
      <c r="P435" s="4"/>
      <c r="Q435" s="4"/>
      <c r="R435" s="4"/>
      <c r="S435" s="4"/>
      <c r="T435" s="4"/>
      <c r="U435" s="4"/>
      <c r="V435" s="4"/>
      <c r="W435" s="4"/>
    </row>
    <row r="436" spans="1:23" x14ac:dyDescent="0.2">
      <c r="A436" s="4">
        <v>50</v>
      </c>
      <c r="B436" s="4">
        <v>0</v>
      </c>
      <c r="C436" s="4">
        <v>0</v>
      </c>
      <c r="D436" s="4">
        <v>1</v>
      </c>
      <c r="E436" s="4">
        <v>226</v>
      </c>
      <c r="F436" s="4">
        <f>ROUND(Source!AW430,O436)</f>
        <v>1668450</v>
      </c>
      <c r="G436" s="4" t="s">
        <v>61</v>
      </c>
      <c r="H436" s="4" t="s">
        <v>62</v>
      </c>
      <c r="I436" s="4"/>
      <c r="J436" s="4"/>
      <c r="K436" s="4">
        <v>226</v>
      </c>
      <c r="L436" s="4">
        <v>5</v>
      </c>
      <c r="M436" s="4">
        <v>3</v>
      </c>
      <c r="N436" s="4" t="s">
        <v>2</v>
      </c>
      <c r="O436" s="4">
        <v>0</v>
      </c>
      <c r="P436" s="4"/>
      <c r="Q436" s="4"/>
      <c r="R436" s="4"/>
      <c r="S436" s="4"/>
      <c r="T436" s="4"/>
      <c r="U436" s="4"/>
      <c r="V436" s="4"/>
      <c r="W436" s="4"/>
    </row>
    <row r="437" spans="1:23" x14ac:dyDescent="0.2">
      <c r="A437" s="4">
        <v>50</v>
      </c>
      <c r="B437" s="4">
        <v>0</v>
      </c>
      <c r="C437" s="4">
        <v>0</v>
      </c>
      <c r="D437" s="4">
        <v>1</v>
      </c>
      <c r="E437" s="4">
        <v>227</v>
      </c>
      <c r="F437" s="4">
        <f>ROUND(Source!AX430,O437)</f>
        <v>0</v>
      </c>
      <c r="G437" s="4" t="s">
        <v>63</v>
      </c>
      <c r="H437" s="4" t="s">
        <v>64</v>
      </c>
      <c r="I437" s="4"/>
      <c r="J437" s="4"/>
      <c r="K437" s="4">
        <v>227</v>
      </c>
      <c r="L437" s="4">
        <v>6</v>
      </c>
      <c r="M437" s="4">
        <v>3</v>
      </c>
      <c r="N437" s="4" t="s">
        <v>2</v>
      </c>
      <c r="O437" s="4">
        <v>0</v>
      </c>
      <c r="P437" s="4"/>
      <c r="Q437" s="4"/>
      <c r="R437" s="4"/>
      <c r="S437" s="4"/>
      <c r="T437" s="4"/>
      <c r="U437" s="4"/>
      <c r="V437" s="4"/>
      <c r="W437" s="4"/>
    </row>
    <row r="438" spans="1:23" x14ac:dyDescent="0.2">
      <c r="A438" s="4">
        <v>50</v>
      </c>
      <c r="B438" s="4">
        <v>0</v>
      </c>
      <c r="C438" s="4">
        <v>0</v>
      </c>
      <c r="D438" s="4">
        <v>1</v>
      </c>
      <c r="E438" s="4">
        <v>228</v>
      </c>
      <c r="F438" s="4">
        <f>ROUND(Source!AY430,O438)</f>
        <v>1668450</v>
      </c>
      <c r="G438" s="4" t="s">
        <v>65</v>
      </c>
      <c r="H438" s="4" t="s">
        <v>66</v>
      </c>
      <c r="I438" s="4"/>
      <c r="J438" s="4"/>
      <c r="K438" s="4">
        <v>228</v>
      </c>
      <c r="L438" s="4">
        <v>7</v>
      </c>
      <c r="M438" s="4">
        <v>3</v>
      </c>
      <c r="N438" s="4" t="s">
        <v>2</v>
      </c>
      <c r="O438" s="4">
        <v>0</v>
      </c>
      <c r="P438" s="4"/>
      <c r="Q438" s="4"/>
      <c r="R438" s="4"/>
      <c r="S438" s="4"/>
      <c r="T438" s="4"/>
      <c r="U438" s="4"/>
      <c r="V438" s="4"/>
      <c r="W438" s="4"/>
    </row>
    <row r="439" spans="1:23" x14ac:dyDescent="0.2">
      <c r="A439" s="4">
        <v>50</v>
      </c>
      <c r="B439" s="4">
        <v>0</v>
      </c>
      <c r="C439" s="4">
        <v>0</v>
      </c>
      <c r="D439" s="4">
        <v>1</v>
      </c>
      <c r="E439" s="4">
        <v>0</v>
      </c>
      <c r="F439" s="4">
        <f>ROUND(Source!AP430,O439)</f>
        <v>0</v>
      </c>
      <c r="G439" s="4" t="s">
        <v>67</v>
      </c>
      <c r="H439" s="4" t="s">
        <v>68</v>
      </c>
      <c r="I439" s="4"/>
      <c r="J439" s="4"/>
      <c r="K439" s="4">
        <v>216</v>
      </c>
      <c r="L439" s="4">
        <v>8</v>
      </c>
      <c r="M439" s="4">
        <v>3</v>
      </c>
      <c r="N439" s="4" t="s">
        <v>2</v>
      </c>
      <c r="O439" s="4">
        <v>0</v>
      </c>
      <c r="P439" s="4"/>
      <c r="Q439" s="4"/>
      <c r="R439" s="4"/>
      <c r="S439" s="4"/>
      <c r="T439" s="4"/>
      <c r="U439" s="4"/>
      <c r="V439" s="4"/>
      <c r="W439" s="4"/>
    </row>
    <row r="440" spans="1:23" x14ac:dyDescent="0.2">
      <c r="A440" s="4">
        <v>50</v>
      </c>
      <c r="B440" s="4">
        <v>0</v>
      </c>
      <c r="C440" s="4">
        <v>0</v>
      </c>
      <c r="D440" s="4">
        <v>1</v>
      </c>
      <c r="E440" s="4">
        <v>223</v>
      </c>
      <c r="F440" s="4">
        <f>ROUND(Source!AQ430,O440)</f>
        <v>0</v>
      </c>
      <c r="G440" s="4" t="s">
        <v>69</v>
      </c>
      <c r="H440" s="4" t="s">
        <v>70</v>
      </c>
      <c r="I440" s="4"/>
      <c r="J440" s="4"/>
      <c r="K440" s="4">
        <v>223</v>
      </c>
      <c r="L440" s="4">
        <v>9</v>
      </c>
      <c r="M440" s="4">
        <v>3</v>
      </c>
      <c r="N440" s="4" t="s">
        <v>2</v>
      </c>
      <c r="O440" s="4">
        <v>0</v>
      </c>
      <c r="P440" s="4"/>
      <c r="Q440" s="4"/>
      <c r="R440" s="4"/>
      <c r="S440" s="4"/>
      <c r="T440" s="4"/>
      <c r="U440" s="4"/>
      <c r="V440" s="4"/>
      <c r="W440" s="4"/>
    </row>
    <row r="441" spans="1:23" x14ac:dyDescent="0.2">
      <c r="A441" s="4">
        <v>50</v>
      </c>
      <c r="B441" s="4">
        <v>0</v>
      </c>
      <c r="C441" s="4">
        <v>0</v>
      </c>
      <c r="D441" s="4">
        <v>1</v>
      </c>
      <c r="E441" s="4">
        <v>229</v>
      </c>
      <c r="F441" s="4">
        <f>ROUND(Source!AZ430,O441)</f>
        <v>0</v>
      </c>
      <c r="G441" s="4" t="s">
        <v>71</v>
      </c>
      <c r="H441" s="4" t="s">
        <v>72</v>
      </c>
      <c r="I441" s="4"/>
      <c r="J441" s="4"/>
      <c r="K441" s="4">
        <v>229</v>
      </c>
      <c r="L441" s="4">
        <v>10</v>
      </c>
      <c r="M441" s="4">
        <v>3</v>
      </c>
      <c r="N441" s="4" t="s">
        <v>2</v>
      </c>
      <c r="O441" s="4">
        <v>0</v>
      </c>
      <c r="P441" s="4"/>
      <c r="Q441" s="4"/>
      <c r="R441" s="4"/>
      <c r="S441" s="4"/>
      <c r="T441" s="4"/>
      <c r="U441" s="4"/>
      <c r="V441" s="4"/>
      <c r="W441" s="4"/>
    </row>
    <row r="442" spans="1:23" x14ac:dyDescent="0.2">
      <c r="A442" s="4">
        <v>50</v>
      </c>
      <c r="B442" s="4">
        <v>0</v>
      </c>
      <c r="C442" s="4">
        <v>0</v>
      </c>
      <c r="D442" s="4">
        <v>1</v>
      </c>
      <c r="E442" s="4">
        <v>203</v>
      </c>
      <c r="F442" s="4">
        <f>ROUND(Source!Q430,O442)</f>
        <v>224759</v>
      </c>
      <c r="G442" s="4" t="s">
        <v>73</v>
      </c>
      <c r="H442" s="4" t="s">
        <v>74</v>
      </c>
      <c r="I442" s="4"/>
      <c r="J442" s="4"/>
      <c r="K442" s="4">
        <v>203</v>
      </c>
      <c r="L442" s="4">
        <v>11</v>
      </c>
      <c r="M442" s="4">
        <v>3</v>
      </c>
      <c r="N442" s="4" t="s">
        <v>2</v>
      </c>
      <c r="O442" s="4">
        <v>0</v>
      </c>
      <c r="P442" s="4"/>
      <c r="Q442" s="4"/>
      <c r="R442" s="4"/>
      <c r="S442" s="4"/>
      <c r="T442" s="4"/>
      <c r="U442" s="4"/>
      <c r="V442" s="4"/>
      <c r="W442" s="4"/>
    </row>
    <row r="443" spans="1:23" x14ac:dyDescent="0.2">
      <c r="A443" s="4">
        <v>50</v>
      </c>
      <c r="B443" s="4">
        <v>0</v>
      </c>
      <c r="C443" s="4">
        <v>0</v>
      </c>
      <c r="D443" s="4">
        <v>1</v>
      </c>
      <c r="E443" s="4">
        <v>231</v>
      </c>
      <c r="F443" s="4">
        <f>ROUND(Source!BB430,O443)</f>
        <v>0</v>
      </c>
      <c r="G443" s="4" t="s">
        <v>75</v>
      </c>
      <c r="H443" s="4" t="s">
        <v>76</v>
      </c>
      <c r="I443" s="4"/>
      <c r="J443" s="4"/>
      <c r="K443" s="4">
        <v>231</v>
      </c>
      <c r="L443" s="4">
        <v>12</v>
      </c>
      <c r="M443" s="4">
        <v>3</v>
      </c>
      <c r="N443" s="4" t="s">
        <v>2</v>
      </c>
      <c r="O443" s="4">
        <v>0</v>
      </c>
      <c r="P443" s="4"/>
      <c r="Q443" s="4"/>
      <c r="R443" s="4"/>
      <c r="S443" s="4"/>
      <c r="T443" s="4"/>
      <c r="U443" s="4"/>
      <c r="V443" s="4"/>
      <c r="W443" s="4"/>
    </row>
    <row r="444" spans="1:23" x14ac:dyDescent="0.2">
      <c r="A444" s="4">
        <v>50</v>
      </c>
      <c r="B444" s="4">
        <v>0</v>
      </c>
      <c r="C444" s="4">
        <v>0</v>
      </c>
      <c r="D444" s="4">
        <v>1</v>
      </c>
      <c r="E444" s="4">
        <v>204</v>
      </c>
      <c r="F444" s="4">
        <f>ROUND(Source!R430,O444)</f>
        <v>20959</v>
      </c>
      <c r="G444" s="4" t="s">
        <v>77</v>
      </c>
      <c r="H444" s="4" t="s">
        <v>78</v>
      </c>
      <c r="I444" s="4"/>
      <c r="J444" s="4"/>
      <c r="K444" s="4">
        <v>204</v>
      </c>
      <c r="L444" s="4">
        <v>13</v>
      </c>
      <c r="M444" s="4">
        <v>3</v>
      </c>
      <c r="N444" s="4" t="s">
        <v>2</v>
      </c>
      <c r="O444" s="4">
        <v>0</v>
      </c>
      <c r="P444" s="4"/>
      <c r="Q444" s="4"/>
      <c r="R444" s="4"/>
      <c r="S444" s="4"/>
      <c r="T444" s="4"/>
      <c r="U444" s="4"/>
      <c r="V444" s="4"/>
      <c r="W444" s="4"/>
    </row>
    <row r="445" spans="1:23" x14ac:dyDescent="0.2">
      <c r="A445" s="4">
        <v>50</v>
      </c>
      <c r="B445" s="4">
        <v>0</v>
      </c>
      <c r="C445" s="4">
        <v>0</v>
      </c>
      <c r="D445" s="4">
        <v>1</v>
      </c>
      <c r="E445" s="4">
        <v>0</v>
      </c>
      <c r="F445" s="4">
        <f>ROUND(Source!S430,O445)</f>
        <v>79473</v>
      </c>
      <c r="G445" s="4" t="s">
        <v>79</v>
      </c>
      <c r="H445" s="4" t="s">
        <v>80</v>
      </c>
      <c r="I445" s="4"/>
      <c r="J445" s="4"/>
      <c r="K445" s="4">
        <v>205</v>
      </c>
      <c r="L445" s="4">
        <v>14</v>
      </c>
      <c r="M445" s="4">
        <v>3</v>
      </c>
      <c r="N445" s="4" t="s">
        <v>2</v>
      </c>
      <c r="O445" s="4">
        <v>0</v>
      </c>
      <c r="P445" s="4"/>
      <c r="Q445" s="4"/>
      <c r="R445" s="4"/>
      <c r="S445" s="4"/>
      <c r="T445" s="4"/>
      <c r="U445" s="4"/>
      <c r="V445" s="4"/>
      <c r="W445" s="4"/>
    </row>
    <row r="446" spans="1:23" x14ac:dyDescent="0.2">
      <c r="A446" s="4">
        <v>50</v>
      </c>
      <c r="B446" s="4">
        <v>0</v>
      </c>
      <c r="C446" s="4">
        <v>0</v>
      </c>
      <c r="D446" s="4">
        <v>1</v>
      </c>
      <c r="E446" s="4">
        <v>232</v>
      </c>
      <c r="F446" s="4">
        <f>ROUND(Source!BC430,O446)</f>
        <v>0</v>
      </c>
      <c r="G446" s="4" t="s">
        <v>81</v>
      </c>
      <c r="H446" s="4" t="s">
        <v>82</v>
      </c>
      <c r="I446" s="4"/>
      <c r="J446" s="4"/>
      <c r="K446" s="4">
        <v>232</v>
      </c>
      <c r="L446" s="4">
        <v>15</v>
      </c>
      <c r="M446" s="4">
        <v>3</v>
      </c>
      <c r="N446" s="4" t="s">
        <v>2</v>
      </c>
      <c r="O446" s="4">
        <v>0</v>
      </c>
      <c r="P446" s="4"/>
      <c r="Q446" s="4"/>
      <c r="R446" s="4"/>
      <c r="S446" s="4"/>
      <c r="T446" s="4"/>
      <c r="U446" s="4"/>
      <c r="V446" s="4"/>
      <c r="W446" s="4"/>
    </row>
    <row r="447" spans="1:23" x14ac:dyDescent="0.2">
      <c r="A447" s="4">
        <v>50</v>
      </c>
      <c r="B447" s="4">
        <v>0</v>
      </c>
      <c r="C447" s="4">
        <v>0</v>
      </c>
      <c r="D447" s="4">
        <v>1</v>
      </c>
      <c r="E447" s="4">
        <v>0</v>
      </c>
      <c r="F447" s="4">
        <f>ROUND(Source!AS430,O447)</f>
        <v>2138860</v>
      </c>
      <c r="G447" s="4" t="s">
        <v>83</v>
      </c>
      <c r="H447" s="4" t="s">
        <v>84</v>
      </c>
      <c r="I447" s="4"/>
      <c r="J447" s="4"/>
      <c r="K447" s="4">
        <v>214</v>
      </c>
      <c r="L447" s="4">
        <v>16</v>
      </c>
      <c r="M447" s="4">
        <v>3</v>
      </c>
      <c r="N447" s="4" t="s">
        <v>2</v>
      </c>
      <c r="O447" s="4">
        <v>0</v>
      </c>
      <c r="P447" s="4"/>
      <c r="Q447" s="4"/>
      <c r="R447" s="4"/>
      <c r="S447" s="4"/>
      <c r="T447" s="4"/>
      <c r="U447" s="4"/>
      <c r="V447" s="4"/>
      <c r="W447" s="4"/>
    </row>
    <row r="448" spans="1:23" x14ac:dyDescent="0.2">
      <c r="A448" s="4">
        <v>50</v>
      </c>
      <c r="B448" s="4">
        <v>0</v>
      </c>
      <c r="C448" s="4">
        <v>0</v>
      </c>
      <c r="D448" s="4">
        <v>1</v>
      </c>
      <c r="E448" s="4">
        <v>0</v>
      </c>
      <c r="F448" s="4">
        <f>ROUND(Source!AT430,O448)</f>
        <v>0</v>
      </c>
      <c r="G448" s="4" t="s">
        <v>85</v>
      </c>
      <c r="H448" s="4" t="s">
        <v>86</v>
      </c>
      <c r="I448" s="4"/>
      <c r="J448" s="4"/>
      <c r="K448" s="4">
        <v>215</v>
      </c>
      <c r="L448" s="4">
        <v>17</v>
      </c>
      <c r="M448" s="4">
        <v>3</v>
      </c>
      <c r="N448" s="4" t="s">
        <v>2</v>
      </c>
      <c r="O448" s="4">
        <v>0</v>
      </c>
      <c r="P448" s="4"/>
      <c r="Q448" s="4"/>
      <c r="R448" s="4"/>
      <c r="S448" s="4"/>
      <c r="T448" s="4"/>
      <c r="U448" s="4"/>
      <c r="V448" s="4"/>
      <c r="W448" s="4"/>
    </row>
    <row r="449" spans="1:23" x14ac:dyDescent="0.2">
      <c r="A449" s="4">
        <v>50</v>
      </c>
      <c r="B449" s="4">
        <v>0</v>
      </c>
      <c r="C449" s="4">
        <v>0</v>
      </c>
      <c r="D449" s="4">
        <v>1</v>
      </c>
      <c r="E449" s="4">
        <v>0</v>
      </c>
      <c r="F449" s="4">
        <f>ROUND(Source!AU430,O449)</f>
        <v>0</v>
      </c>
      <c r="G449" s="4" t="s">
        <v>87</v>
      </c>
      <c r="H449" s="4" t="s">
        <v>88</v>
      </c>
      <c r="I449" s="4"/>
      <c r="J449" s="4"/>
      <c r="K449" s="4">
        <v>217</v>
      </c>
      <c r="L449" s="4">
        <v>18</v>
      </c>
      <c r="M449" s="4">
        <v>3</v>
      </c>
      <c r="N449" s="4" t="s">
        <v>2</v>
      </c>
      <c r="O449" s="4">
        <v>0</v>
      </c>
      <c r="P449" s="4"/>
      <c r="Q449" s="4"/>
      <c r="R449" s="4"/>
      <c r="S449" s="4"/>
      <c r="T449" s="4"/>
      <c r="U449" s="4"/>
      <c r="V449" s="4"/>
      <c r="W449" s="4"/>
    </row>
    <row r="450" spans="1:23" x14ac:dyDescent="0.2">
      <c r="A450" s="4">
        <v>50</v>
      </c>
      <c r="B450" s="4">
        <v>0</v>
      </c>
      <c r="C450" s="4">
        <v>0</v>
      </c>
      <c r="D450" s="4">
        <v>1</v>
      </c>
      <c r="E450" s="4">
        <v>230</v>
      </c>
      <c r="F450" s="4">
        <f>ROUND(Source!BA430,O450)</f>
        <v>0</v>
      </c>
      <c r="G450" s="4" t="s">
        <v>89</v>
      </c>
      <c r="H450" s="4" t="s">
        <v>90</v>
      </c>
      <c r="I450" s="4"/>
      <c r="J450" s="4"/>
      <c r="K450" s="4">
        <v>230</v>
      </c>
      <c r="L450" s="4">
        <v>19</v>
      </c>
      <c r="M450" s="4">
        <v>3</v>
      </c>
      <c r="N450" s="4" t="s">
        <v>2</v>
      </c>
      <c r="O450" s="4">
        <v>0</v>
      </c>
      <c r="P450" s="4"/>
      <c r="Q450" s="4"/>
      <c r="R450" s="4"/>
      <c r="S450" s="4"/>
      <c r="T450" s="4"/>
      <c r="U450" s="4"/>
      <c r="V450" s="4"/>
      <c r="W450" s="4"/>
    </row>
    <row r="451" spans="1:23" x14ac:dyDescent="0.2">
      <c r="A451" s="4">
        <v>50</v>
      </c>
      <c r="B451" s="4">
        <v>0</v>
      </c>
      <c r="C451" s="4">
        <v>0</v>
      </c>
      <c r="D451" s="4">
        <v>1</v>
      </c>
      <c r="E451" s="4">
        <v>206</v>
      </c>
      <c r="F451" s="4">
        <f>ROUND(Source!T430,O451)</f>
        <v>0</v>
      </c>
      <c r="G451" s="4" t="s">
        <v>91</v>
      </c>
      <c r="H451" s="4" t="s">
        <v>92</v>
      </c>
      <c r="I451" s="4"/>
      <c r="J451" s="4"/>
      <c r="K451" s="4">
        <v>206</v>
      </c>
      <c r="L451" s="4">
        <v>20</v>
      </c>
      <c r="M451" s="4">
        <v>3</v>
      </c>
      <c r="N451" s="4" t="s">
        <v>2</v>
      </c>
      <c r="O451" s="4">
        <v>0</v>
      </c>
      <c r="P451" s="4"/>
      <c r="Q451" s="4"/>
      <c r="R451" s="4"/>
      <c r="S451" s="4"/>
      <c r="T451" s="4"/>
      <c r="U451" s="4"/>
      <c r="V451" s="4"/>
      <c r="W451" s="4"/>
    </row>
    <row r="452" spans="1:23" x14ac:dyDescent="0.2">
      <c r="A452" s="4">
        <v>50</v>
      </c>
      <c r="B452" s="4">
        <v>0</v>
      </c>
      <c r="C452" s="4">
        <v>0</v>
      </c>
      <c r="D452" s="4">
        <v>1</v>
      </c>
      <c r="E452" s="4">
        <v>0</v>
      </c>
      <c r="F452" s="4">
        <f>Source!U430</f>
        <v>8715.9265667</v>
      </c>
      <c r="G452" s="4" t="s">
        <v>93</v>
      </c>
      <c r="H452" s="4" t="s">
        <v>94</v>
      </c>
      <c r="I452" s="4"/>
      <c r="J452" s="4"/>
      <c r="K452" s="4">
        <v>207</v>
      </c>
      <c r="L452" s="4">
        <v>21</v>
      </c>
      <c r="M452" s="4">
        <v>3</v>
      </c>
      <c r="N452" s="4" t="s">
        <v>2</v>
      </c>
      <c r="O452" s="4">
        <v>-1</v>
      </c>
      <c r="P452" s="4"/>
      <c r="Q452" s="4"/>
      <c r="R452" s="4"/>
      <c r="S452" s="4"/>
      <c r="T452" s="4"/>
      <c r="U452" s="4"/>
      <c r="V452" s="4"/>
      <c r="W452" s="4"/>
    </row>
    <row r="453" spans="1:23" x14ac:dyDescent="0.2">
      <c r="A453" s="4">
        <v>50</v>
      </c>
      <c r="B453" s="4">
        <v>0</v>
      </c>
      <c r="C453" s="4">
        <v>0</v>
      </c>
      <c r="D453" s="4">
        <v>1</v>
      </c>
      <c r="E453" s="4">
        <v>208</v>
      </c>
      <c r="F453" s="4">
        <f>Source!V430</f>
        <v>1650.4750184</v>
      </c>
      <c r="G453" s="4" t="s">
        <v>95</v>
      </c>
      <c r="H453" s="4" t="s">
        <v>96</v>
      </c>
      <c r="I453" s="4"/>
      <c r="J453" s="4"/>
      <c r="K453" s="4">
        <v>208</v>
      </c>
      <c r="L453" s="4">
        <v>22</v>
      </c>
      <c r="M453" s="4">
        <v>3</v>
      </c>
      <c r="N453" s="4" t="s">
        <v>2</v>
      </c>
      <c r="O453" s="4">
        <v>-1</v>
      </c>
      <c r="P453" s="4"/>
      <c r="Q453" s="4"/>
      <c r="R453" s="4"/>
      <c r="S453" s="4"/>
      <c r="T453" s="4"/>
      <c r="U453" s="4"/>
      <c r="V453" s="4"/>
      <c r="W453" s="4"/>
    </row>
    <row r="454" spans="1:23" x14ac:dyDescent="0.2">
      <c r="A454" s="4">
        <v>50</v>
      </c>
      <c r="B454" s="4">
        <v>0</v>
      </c>
      <c r="C454" s="4">
        <v>0</v>
      </c>
      <c r="D454" s="4">
        <v>1</v>
      </c>
      <c r="E454" s="4">
        <v>209</v>
      </c>
      <c r="F454" s="4">
        <f>ROUND(Source!W430,O454)</f>
        <v>0</v>
      </c>
      <c r="G454" s="4" t="s">
        <v>97</v>
      </c>
      <c r="H454" s="4" t="s">
        <v>98</v>
      </c>
      <c r="I454" s="4"/>
      <c r="J454" s="4"/>
      <c r="K454" s="4">
        <v>209</v>
      </c>
      <c r="L454" s="4">
        <v>23</v>
      </c>
      <c r="M454" s="4">
        <v>3</v>
      </c>
      <c r="N454" s="4" t="s">
        <v>2</v>
      </c>
      <c r="O454" s="4">
        <v>0</v>
      </c>
      <c r="P454" s="4"/>
      <c r="Q454" s="4"/>
      <c r="R454" s="4"/>
      <c r="S454" s="4"/>
      <c r="T454" s="4"/>
      <c r="U454" s="4"/>
      <c r="V454" s="4"/>
      <c r="W454" s="4"/>
    </row>
    <row r="455" spans="1:23" x14ac:dyDescent="0.2">
      <c r="A455" s="4">
        <v>50</v>
      </c>
      <c r="B455" s="4">
        <v>0</v>
      </c>
      <c r="C455" s="4">
        <v>0</v>
      </c>
      <c r="D455" s="4">
        <v>1</v>
      </c>
      <c r="E455" s="4">
        <v>233</v>
      </c>
      <c r="F455" s="4">
        <f>ROUND(Source!BD430,O455)</f>
        <v>0</v>
      </c>
      <c r="G455" s="4" t="s">
        <v>99</v>
      </c>
      <c r="H455" s="4" t="s">
        <v>100</v>
      </c>
      <c r="I455" s="4"/>
      <c r="J455" s="4"/>
      <c r="K455" s="4">
        <v>233</v>
      </c>
      <c r="L455" s="4">
        <v>24</v>
      </c>
      <c r="M455" s="4">
        <v>3</v>
      </c>
      <c r="N455" s="4" t="s">
        <v>2</v>
      </c>
      <c r="O455" s="4">
        <v>0</v>
      </c>
      <c r="P455" s="4"/>
      <c r="Q455" s="4"/>
      <c r="R455" s="4"/>
      <c r="S455" s="4"/>
      <c r="T455" s="4"/>
      <c r="U455" s="4"/>
      <c r="V455" s="4"/>
      <c r="W455" s="4"/>
    </row>
    <row r="456" spans="1:23" x14ac:dyDescent="0.2">
      <c r="A456" s="4">
        <v>50</v>
      </c>
      <c r="B456" s="4">
        <v>0</v>
      </c>
      <c r="C456" s="4">
        <v>0</v>
      </c>
      <c r="D456" s="4">
        <v>1</v>
      </c>
      <c r="E456" s="4">
        <v>210</v>
      </c>
      <c r="F456" s="4">
        <f>ROUND(Source!X430,O456)</f>
        <v>96532</v>
      </c>
      <c r="G456" s="4" t="s">
        <v>101</v>
      </c>
      <c r="H456" s="4" t="s">
        <v>102</v>
      </c>
      <c r="I456" s="4"/>
      <c r="J456" s="4"/>
      <c r="K456" s="4">
        <v>210</v>
      </c>
      <c r="L456" s="4">
        <v>25</v>
      </c>
      <c r="M456" s="4">
        <v>3</v>
      </c>
      <c r="N456" s="4" t="s">
        <v>2</v>
      </c>
      <c r="O456" s="4">
        <v>0</v>
      </c>
      <c r="P456" s="4"/>
      <c r="Q456" s="4"/>
      <c r="R456" s="4"/>
      <c r="S456" s="4"/>
      <c r="T456" s="4"/>
      <c r="U456" s="4"/>
      <c r="V456" s="4"/>
      <c r="W456" s="4"/>
    </row>
    <row r="457" spans="1:23" x14ac:dyDescent="0.2">
      <c r="A457" s="4">
        <v>50</v>
      </c>
      <c r="B457" s="4">
        <v>0</v>
      </c>
      <c r="C457" s="4">
        <v>0</v>
      </c>
      <c r="D457" s="4">
        <v>1</v>
      </c>
      <c r="E457" s="4">
        <v>211</v>
      </c>
      <c r="F457" s="4">
        <f>ROUND(Source!Y430,O457)</f>
        <v>69646</v>
      </c>
      <c r="G457" s="4" t="s">
        <v>103</v>
      </c>
      <c r="H457" s="4" t="s">
        <v>104</v>
      </c>
      <c r="I457" s="4"/>
      <c r="J457" s="4"/>
      <c r="K457" s="4">
        <v>211</v>
      </c>
      <c r="L457" s="4">
        <v>26</v>
      </c>
      <c r="M457" s="4">
        <v>3</v>
      </c>
      <c r="N457" s="4" t="s">
        <v>2</v>
      </c>
      <c r="O457" s="4">
        <v>0</v>
      </c>
      <c r="P457" s="4"/>
      <c r="Q457" s="4"/>
      <c r="R457" s="4"/>
      <c r="S457" s="4"/>
      <c r="T457" s="4"/>
      <c r="U457" s="4"/>
      <c r="V457" s="4"/>
      <c r="W457" s="4"/>
    </row>
    <row r="458" spans="1:23" x14ac:dyDescent="0.2">
      <c r="A458" s="4">
        <v>50</v>
      </c>
      <c r="B458" s="4">
        <v>0</v>
      </c>
      <c r="C458" s="4">
        <v>0</v>
      </c>
      <c r="D458" s="4">
        <v>1</v>
      </c>
      <c r="E458" s="4">
        <v>224</v>
      </c>
      <c r="F458" s="4">
        <f>ROUND(Source!AR430,O458)</f>
        <v>2138860</v>
      </c>
      <c r="G458" s="4" t="s">
        <v>105</v>
      </c>
      <c r="H458" s="4" t="s">
        <v>106</v>
      </c>
      <c r="I458" s="4"/>
      <c r="J458" s="4"/>
      <c r="K458" s="4">
        <v>224</v>
      </c>
      <c r="L458" s="4">
        <v>27</v>
      </c>
      <c r="M458" s="4">
        <v>3</v>
      </c>
      <c r="N458" s="4" t="s">
        <v>2</v>
      </c>
      <c r="O458" s="4">
        <v>0</v>
      </c>
      <c r="P458" s="4"/>
      <c r="Q458" s="4"/>
      <c r="R458" s="4"/>
      <c r="S458" s="4"/>
      <c r="T458" s="4"/>
      <c r="U458" s="4"/>
      <c r="V458" s="4"/>
      <c r="W458" s="4"/>
    </row>
    <row r="459" spans="1:23" x14ac:dyDescent="0.2">
      <c r="A459" s="4">
        <v>50</v>
      </c>
      <c r="B459" s="4">
        <v>0</v>
      </c>
      <c r="C459" s="4">
        <v>0</v>
      </c>
      <c r="D459" s="4">
        <v>2</v>
      </c>
      <c r="E459" s="4">
        <v>0</v>
      </c>
      <c r="F459" s="4">
        <v>0</v>
      </c>
      <c r="G459" s="4" t="s">
        <v>107</v>
      </c>
      <c r="H459" s="4" t="s">
        <v>108</v>
      </c>
      <c r="I459" s="4"/>
      <c r="J459" s="4"/>
      <c r="K459" s="4">
        <v>212</v>
      </c>
      <c r="L459" s="4">
        <v>28</v>
      </c>
      <c r="M459" s="4">
        <v>1</v>
      </c>
      <c r="N459" s="4" t="s">
        <v>2</v>
      </c>
      <c r="O459" s="4">
        <v>0</v>
      </c>
      <c r="P459" s="4"/>
      <c r="Q459" s="4"/>
      <c r="R459" s="4"/>
      <c r="S459" s="4"/>
      <c r="T459" s="4"/>
      <c r="U459" s="4"/>
      <c r="V459" s="4"/>
      <c r="W459" s="4"/>
    </row>
    <row r="460" spans="1:23" x14ac:dyDescent="0.2">
      <c r="A460" s="4">
        <v>50</v>
      </c>
      <c r="B460" s="4">
        <v>0</v>
      </c>
      <c r="C460" s="4">
        <v>0</v>
      </c>
      <c r="D460" s="4">
        <v>2</v>
      </c>
      <c r="E460" s="4">
        <v>0</v>
      </c>
      <c r="F460" s="4">
        <v>0</v>
      </c>
      <c r="G460" s="4" t="s">
        <v>109</v>
      </c>
      <c r="H460" s="4" t="s">
        <v>110</v>
      </c>
      <c r="I460" s="4"/>
      <c r="J460" s="4"/>
      <c r="K460" s="4">
        <v>212</v>
      </c>
      <c r="L460" s="4">
        <v>29</v>
      </c>
      <c r="M460" s="4">
        <v>1</v>
      </c>
      <c r="N460" s="4" t="s">
        <v>111</v>
      </c>
      <c r="O460" s="4">
        <v>0</v>
      </c>
      <c r="P460" s="4"/>
      <c r="Q460" s="4"/>
      <c r="R460" s="4"/>
      <c r="S460" s="4"/>
      <c r="T460" s="4"/>
      <c r="U460" s="4"/>
      <c r="V460" s="4"/>
      <c r="W460" s="4"/>
    </row>
    <row r="461" spans="1:23" x14ac:dyDescent="0.2">
      <c r="A461" s="4">
        <v>50</v>
      </c>
      <c r="B461" s="4">
        <v>0</v>
      </c>
      <c r="C461" s="4">
        <v>0</v>
      </c>
      <c r="D461" s="4">
        <v>2</v>
      </c>
      <c r="E461" s="4">
        <v>0</v>
      </c>
      <c r="F461" s="4">
        <v>0</v>
      </c>
      <c r="G461" s="4" t="s">
        <v>112</v>
      </c>
      <c r="H461" s="4" t="s">
        <v>113</v>
      </c>
      <c r="I461" s="4"/>
      <c r="J461" s="4"/>
      <c r="K461" s="4">
        <v>212</v>
      </c>
      <c r="L461" s="4">
        <v>30</v>
      </c>
      <c r="M461" s="4">
        <v>1</v>
      </c>
      <c r="N461" s="4" t="s">
        <v>114</v>
      </c>
      <c r="O461" s="4">
        <v>0</v>
      </c>
      <c r="P461" s="4"/>
      <c r="Q461" s="4"/>
      <c r="R461" s="4"/>
      <c r="S461" s="4"/>
      <c r="T461" s="4"/>
      <c r="U461" s="4"/>
      <c r="V461" s="4"/>
      <c r="W461" s="4"/>
    </row>
    <row r="462" spans="1:23" x14ac:dyDescent="0.2">
      <c r="A462" s="4">
        <v>50</v>
      </c>
      <c r="B462" s="4">
        <v>0</v>
      </c>
      <c r="C462" s="4">
        <v>0</v>
      </c>
      <c r="D462" s="4">
        <v>2</v>
      </c>
      <c r="E462" s="4">
        <v>0</v>
      </c>
      <c r="F462" s="4">
        <v>0</v>
      </c>
      <c r="G462" s="4" t="s">
        <v>115</v>
      </c>
      <c r="H462" s="4" t="s">
        <v>116</v>
      </c>
      <c r="I462" s="4"/>
      <c r="J462" s="4"/>
      <c r="K462" s="4">
        <v>212</v>
      </c>
      <c r="L462" s="4">
        <v>31</v>
      </c>
      <c r="M462" s="4">
        <v>1</v>
      </c>
      <c r="N462" s="4" t="s">
        <v>111</v>
      </c>
      <c r="O462" s="4">
        <v>0</v>
      </c>
      <c r="P462" s="4"/>
      <c r="Q462" s="4"/>
      <c r="R462" s="4"/>
      <c r="S462" s="4"/>
      <c r="T462" s="4"/>
      <c r="U462" s="4"/>
      <c r="V462" s="4"/>
      <c r="W462" s="4"/>
    </row>
    <row r="463" spans="1:23" x14ac:dyDescent="0.2">
      <c r="A463" s="4">
        <v>50</v>
      </c>
      <c r="B463" s="4">
        <v>0</v>
      </c>
      <c r="C463" s="4">
        <v>0</v>
      </c>
      <c r="D463" s="4">
        <v>2</v>
      </c>
      <c r="E463" s="4">
        <v>0</v>
      </c>
      <c r="F463" s="4">
        <v>0</v>
      </c>
      <c r="G463" s="4" t="s">
        <v>117</v>
      </c>
      <c r="H463" s="4" t="s">
        <v>118</v>
      </c>
      <c r="I463" s="4"/>
      <c r="J463" s="4"/>
      <c r="K463" s="4">
        <v>212</v>
      </c>
      <c r="L463" s="4">
        <v>32</v>
      </c>
      <c r="M463" s="4">
        <v>1</v>
      </c>
      <c r="N463" s="4" t="s">
        <v>119</v>
      </c>
      <c r="O463" s="4">
        <v>0</v>
      </c>
      <c r="P463" s="4"/>
      <c r="Q463" s="4"/>
      <c r="R463" s="4"/>
      <c r="S463" s="4"/>
      <c r="T463" s="4"/>
      <c r="U463" s="4"/>
      <c r="V463" s="4"/>
      <c r="W463" s="4"/>
    </row>
    <row r="464" spans="1:23" x14ac:dyDescent="0.2">
      <c r="A464" s="4">
        <v>50</v>
      </c>
      <c r="B464" s="4">
        <v>0</v>
      </c>
      <c r="C464" s="4">
        <v>0</v>
      </c>
      <c r="D464" s="4">
        <v>2</v>
      </c>
      <c r="E464" s="4">
        <v>0</v>
      </c>
      <c r="F464" s="4">
        <v>0</v>
      </c>
      <c r="G464" s="4" t="s">
        <v>120</v>
      </c>
      <c r="H464" s="4" t="s">
        <v>121</v>
      </c>
      <c r="I464" s="4"/>
      <c r="J464" s="4"/>
      <c r="K464" s="4">
        <v>212</v>
      </c>
      <c r="L464" s="4">
        <v>33</v>
      </c>
      <c r="M464" s="4">
        <v>1</v>
      </c>
      <c r="N464" s="4" t="s">
        <v>119</v>
      </c>
      <c r="O464" s="4">
        <v>0</v>
      </c>
      <c r="P464" s="4"/>
      <c r="Q464" s="4"/>
      <c r="R464" s="4"/>
      <c r="S464" s="4"/>
      <c r="T464" s="4"/>
      <c r="U464" s="4"/>
      <c r="V464" s="4"/>
      <c r="W464" s="4"/>
    </row>
    <row r="465" spans="1:23" x14ac:dyDescent="0.2">
      <c r="A465" s="4">
        <v>50</v>
      </c>
      <c r="B465" s="4">
        <v>0</v>
      </c>
      <c r="C465" s="4">
        <v>0</v>
      </c>
      <c r="D465" s="4">
        <v>2</v>
      </c>
      <c r="E465" s="4">
        <v>0</v>
      </c>
      <c r="F465" s="4">
        <v>0</v>
      </c>
      <c r="G465" s="4" t="s">
        <v>122</v>
      </c>
      <c r="H465" s="4" t="s">
        <v>123</v>
      </c>
      <c r="I465" s="4"/>
      <c r="J465" s="4"/>
      <c r="K465" s="4">
        <v>212</v>
      </c>
      <c r="L465" s="4">
        <v>34</v>
      </c>
      <c r="M465" s="4">
        <v>1</v>
      </c>
      <c r="N465" s="4" t="s">
        <v>124</v>
      </c>
      <c r="O465" s="4">
        <v>0</v>
      </c>
      <c r="P465" s="4"/>
      <c r="Q465" s="4"/>
      <c r="R465" s="4"/>
      <c r="S465" s="4"/>
      <c r="T465" s="4"/>
      <c r="U465" s="4"/>
      <c r="V465" s="4"/>
      <c r="W465" s="4"/>
    </row>
    <row r="466" spans="1:23" x14ac:dyDescent="0.2">
      <c r="A466" s="4">
        <v>50</v>
      </c>
      <c r="B466" s="4">
        <v>0</v>
      </c>
      <c r="C466" s="4">
        <v>0</v>
      </c>
      <c r="D466" s="4">
        <v>2</v>
      </c>
      <c r="E466" s="4">
        <v>0</v>
      </c>
      <c r="F466" s="4">
        <f>ROUND((ROUND(F459,0)+ROUND(F460,0)+ROUND(F461,0)+ROUND(F462,0)+ROUND(F463,0)+ROUND(F464,0)+ROUND(F465,0)),O466)</f>
        <v>0</v>
      </c>
      <c r="G466" s="4" t="s">
        <v>125</v>
      </c>
      <c r="H466" s="4" t="s">
        <v>126</v>
      </c>
      <c r="I466" s="4"/>
      <c r="J466" s="4"/>
      <c r="K466" s="4">
        <v>212</v>
      </c>
      <c r="L466" s="4">
        <v>35</v>
      </c>
      <c r="M466" s="4">
        <v>1</v>
      </c>
      <c r="N466" s="4" t="s">
        <v>127</v>
      </c>
      <c r="O466" s="4">
        <v>0</v>
      </c>
      <c r="P466" s="4"/>
      <c r="Q466" s="4"/>
      <c r="R466" s="4"/>
      <c r="S466" s="4"/>
      <c r="T466" s="4"/>
      <c r="U466" s="4"/>
      <c r="V466" s="4"/>
      <c r="W466" s="4"/>
    </row>
    <row r="467" spans="1:23" x14ac:dyDescent="0.2">
      <c r="A467" s="4">
        <v>50</v>
      </c>
      <c r="B467" s="4">
        <v>0</v>
      </c>
      <c r="C467" s="4">
        <v>0</v>
      </c>
      <c r="D467" s="4">
        <v>2</v>
      </c>
      <c r="E467" s="4">
        <v>0</v>
      </c>
      <c r="F467" s="4">
        <f>ROUND(F468+F471+F472+F469,O467)</f>
        <v>0</v>
      </c>
      <c r="G467" s="4" t="s">
        <v>128</v>
      </c>
      <c r="H467" s="4" t="s">
        <v>129</v>
      </c>
      <c r="I467" s="4"/>
      <c r="J467" s="4"/>
      <c r="K467" s="4">
        <v>212</v>
      </c>
      <c r="L467" s="4">
        <v>36</v>
      </c>
      <c r="M467" s="4">
        <v>1</v>
      </c>
      <c r="N467" s="4" t="s">
        <v>2</v>
      </c>
      <c r="O467" s="4">
        <v>0</v>
      </c>
      <c r="P467" s="4"/>
      <c r="Q467" s="4"/>
      <c r="R467" s="4"/>
      <c r="S467" s="4"/>
      <c r="T467" s="4"/>
      <c r="U467" s="4"/>
      <c r="V467" s="4"/>
      <c r="W467" s="4"/>
    </row>
    <row r="468" spans="1:23" x14ac:dyDescent="0.2">
      <c r="A468" s="4">
        <v>50</v>
      </c>
      <c r="B468" s="4">
        <v>0</v>
      </c>
      <c r="C468" s="4">
        <v>0</v>
      </c>
      <c r="D468" s="4">
        <v>2</v>
      </c>
      <c r="E468" s="4">
        <v>0</v>
      </c>
      <c r="F468" s="4">
        <v>0</v>
      </c>
      <c r="G468" s="4" t="s">
        <v>130</v>
      </c>
      <c r="H468" s="4" t="s">
        <v>131</v>
      </c>
      <c r="I468" s="4"/>
      <c r="J468" s="4"/>
      <c r="K468" s="4">
        <v>212</v>
      </c>
      <c r="L468" s="4">
        <v>37</v>
      </c>
      <c r="M468" s="4">
        <v>3</v>
      </c>
      <c r="N468" s="4" t="s">
        <v>2</v>
      </c>
      <c r="O468" s="4">
        <v>0</v>
      </c>
      <c r="P468" s="4"/>
      <c r="Q468" s="4"/>
      <c r="R468" s="4"/>
      <c r="S468" s="4"/>
      <c r="T468" s="4"/>
      <c r="U468" s="4"/>
      <c r="V468" s="4"/>
      <c r="W468" s="4"/>
    </row>
    <row r="469" spans="1:23" x14ac:dyDescent="0.2">
      <c r="A469" s="4">
        <v>50</v>
      </c>
      <c r="B469" s="4">
        <v>0</v>
      </c>
      <c r="C469" s="4">
        <v>0</v>
      </c>
      <c r="D469" s="4">
        <v>2</v>
      </c>
      <c r="E469" s="4">
        <v>0</v>
      </c>
      <c r="F469" s="4">
        <v>0</v>
      </c>
      <c r="G469" s="4" t="s">
        <v>132</v>
      </c>
      <c r="H469" s="4" t="s">
        <v>133</v>
      </c>
      <c r="I469" s="4"/>
      <c r="J469" s="4"/>
      <c r="K469" s="4">
        <v>212</v>
      </c>
      <c r="L469" s="4">
        <v>38</v>
      </c>
      <c r="M469" s="4">
        <v>1</v>
      </c>
      <c r="N469" s="4" t="s">
        <v>2</v>
      </c>
      <c r="O469" s="4">
        <v>0</v>
      </c>
      <c r="P469" s="4"/>
      <c r="Q469" s="4"/>
      <c r="R469" s="4"/>
      <c r="S469" s="4"/>
      <c r="T469" s="4"/>
      <c r="U469" s="4"/>
      <c r="V469" s="4"/>
      <c r="W469" s="4"/>
    </row>
    <row r="470" spans="1:23" x14ac:dyDescent="0.2">
      <c r="A470" s="4">
        <v>50</v>
      </c>
      <c r="B470" s="4">
        <v>0</v>
      </c>
      <c r="C470" s="4">
        <v>0</v>
      </c>
      <c r="D470" s="4">
        <v>2</v>
      </c>
      <c r="E470" s="4">
        <v>0</v>
      </c>
      <c r="F470" s="4">
        <v>0</v>
      </c>
      <c r="G470" s="4" t="s">
        <v>134</v>
      </c>
      <c r="H470" s="4" t="s">
        <v>92</v>
      </c>
      <c r="I470" s="4"/>
      <c r="J470" s="4"/>
      <c r="K470" s="4">
        <v>212</v>
      </c>
      <c r="L470" s="4">
        <v>39</v>
      </c>
      <c r="M470" s="4">
        <v>1</v>
      </c>
      <c r="N470" s="4" t="s">
        <v>2</v>
      </c>
      <c r="O470" s="4">
        <v>0</v>
      </c>
      <c r="P470" s="4"/>
      <c r="Q470" s="4"/>
      <c r="R470" s="4"/>
      <c r="S470" s="4"/>
      <c r="T470" s="4"/>
      <c r="U470" s="4"/>
      <c r="V470" s="4"/>
      <c r="W470" s="4"/>
    </row>
    <row r="471" spans="1:23" x14ac:dyDescent="0.2">
      <c r="A471" s="4">
        <v>50</v>
      </c>
      <c r="B471" s="4">
        <v>0</v>
      </c>
      <c r="C471" s="4">
        <v>0</v>
      </c>
      <c r="D471" s="4">
        <v>2</v>
      </c>
      <c r="E471" s="4">
        <v>0</v>
      </c>
      <c r="F471" s="4">
        <v>0</v>
      </c>
      <c r="G471" s="4" t="s">
        <v>135</v>
      </c>
      <c r="H471" s="4" t="s">
        <v>136</v>
      </c>
      <c r="I471" s="4"/>
      <c r="J471" s="4"/>
      <c r="K471" s="4">
        <v>212</v>
      </c>
      <c r="L471" s="4">
        <v>40</v>
      </c>
      <c r="M471" s="4">
        <v>3</v>
      </c>
      <c r="N471" s="4" t="s">
        <v>2</v>
      </c>
      <c r="O471" s="4">
        <v>0</v>
      </c>
      <c r="P471" s="4"/>
      <c r="Q471" s="4"/>
      <c r="R471" s="4"/>
      <c r="S471" s="4"/>
      <c r="T471" s="4"/>
      <c r="U471" s="4"/>
      <c r="V471" s="4"/>
      <c r="W471" s="4"/>
    </row>
    <row r="472" spans="1:23" x14ac:dyDescent="0.2">
      <c r="A472" s="4">
        <v>50</v>
      </c>
      <c r="B472" s="4">
        <v>0</v>
      </c>
      <c r="C472" s="4">
        <v>0</v>
      </c>
      <c r="D472" s="4">
        <v>2</v>
      </c>
      <c r="E472" s="4">
        <v>0</v>
      </c>
      <c r="F472" s="4">
        <v>0</v>
      </c>
      <c r="G472" s="4" t="s">
        <v>137</v>
      </c>
      <c r="H472" s="4" t="s">
        <v>138</v>
      </c>
      <c r="I472" s="4"/>
      <c r="J472" s="4"/>
      <c r="K472" s="4">
        <v>212</v>
      </c>
      <c r="L472" s="4">
        <v>41</v>
      </c>
      <c r="M472" s="4">
        <v>3</v>
      </c>
      <c r="N472" s="4" t="s">
        <v>2</v>
      </c>
      <c r="O472" s="4">
        <v>0</v>
      </c>
      <c r="P472" s="4"/>
      <c r="Q472" s="4"/>
      <c r="R472" s="4"/>
      <c r="S472" s="4"/>
      <c r="T472" s="4"/>
      <c r="U472" s="4"/>
      <c r="V472" s="4"/>
      <c r="W472" s="4"/>
    </row>
    <row r="473" spans="1:23" x14ac:dyDescent="0.2">
      <c r="A473" s="4">
        <v>50</v>
      </c>
      <c r="B473" s="4">
        <v>0</v>
      </c>
      <c r="C473" s="4">
        <v>0</v>
      </c>
      <c r="D473" s="4">
        <v>2</v>
      </c>
      <c r="E473" s="4">
        <v>0</v>
      </c>
      <c r="F473" s="4">
        <v>0</v>
      </c>
      <c r="G473" s="4" t="s">
        <v>139</v>
      </c>
      <c r="H473" s="4" t="s">
        <v>140</v>
      </c>
      <c r="I473" s="4"/>
      <c r="J473" s="4"/>
      <c r="K473" s="4">
        <v>212</v>
      </c>
      <c r="L473" s="4">
        <v>42</v>
      </c>
      <c r="M473" s="4">
        <v>3</v>
      </c>
      <c r="N473" s="4" t="s">
        <v>2</v>
      </c>
      <c r="O473" s="4">
        <v>0</v>
      </c>
      <c r="P473" s="4"/>
      <c r="Q473" s="4"/>
      <c r="R473" s="4"/>
      <c r="S473" s="4"/>
      <c r="T473" s="4"/>
      <c r="U473" s="4"/>
      <c r="V473" s="4"/>
      <c r="W473" s="4"/>
    </row>
    <row r="474" spans="1:23" x14ac:dyDescent="0.2">
      <c r="A474" s="4">
        <v>50</v>
      </c>
      <c r="B474" s="4">
        <v>0</v>
      </c>
      <c r="C474" s="4">
        <v>0</v>
      </c>
      <c r="D474" s="4">
        <v>2</v>
      </c>
      <c r="E474" s="4">
        <v>0</v>
      </c>
      <c r="F474" s="4">
        <v>0</v>
      </c>
      <c r="G474" s="4" t="s">
        <v>141</v>
      </c>
      <c r="H474" s="4" t="s">
        <v>94</v>
      </c>
      <c r="I474" s="4"/>
      <c r="J474" s="4"/>
      <c r="K474" s="4">
        <v>212</v>
      </c>
      <c r="L474" s="4">
        <v>43</v>
      </c>
      <c r="M474" s="4">
        <v>3</v>
      </c>
      <c r="N474" s="4" t="s">
        <v>2</v>
      </c>
      <c r="O474" s="4">
        <v>0</v>
      </c>
      <c r="P474" s="4"/>
      <c r="Q474" s="4"/>
      <c r="R474" s="4"/>
      <c r="S474" s="4"/>
      <c r="T474" s="4"/>
      <c r="U474" s="4"/>
      <c r="V474" s="4"/>
      <c r="W474" s="4"/>
    </row>
    <row r="475" spans="1:23" x14ac:dyDescent="0.2">
      <c r="A475" s="4">
        <v>50</v>
      </c>
      <c r="B475" s="4">
        <v>0</v>
      </c>
      <c r="C475" s="4">
        <v>0</v>
      </c>
      <c r="D475" s="4">
        <v>2</v>
      </c>
      <c r="E475" s="4">
        <v>0</v>
      </c>
      <c r="F475" s="4">
        <v>0</v>
      </c>
      <c r="G475" s="4" t="s">
        <v>142</v>
      </c>
      <c r="H475" s="4" t="s">
        <v>96</v>
      </c>
      <c r="I475" s="4"/>
      <c r="J475" s="4"/>
      <c r="K475" s="4">
        <v>212</v>
      </c>
      <c r="L475" s="4">
        <v>44</v>
      </c>
      <c r="M475" s="4">
        <v>3</v>
      </c>
      <c r="N475" s="4" t="s">
        <v>2</v>
      </c>
      <c r="O475" s="4">
        <v>0</v>
      </c>
      <c r="P475" s="4"/>
      <c r="Q475" s="4"/>
      <c r="R475" s="4"/>
      <c r="S475" s="4"/>
      <c r="T475" s="4"/>
      <c r="U475" s="4"/>
      <c r="V475" s="4"/>
      <c r="W475" s="4"/>
    </row>
    <row r="476" spans="1:23" x14ac:dyDescent="0.2">
      <c r="A476" s="4">
        <v>50</v>
      </c>
      <c r="B476" s="4">
        <v>0</v>
      </c>
      <c r="C476" s="4">
        <v>0</v>
      </c>
      <c r="D476" s="4">
        <v>2</v>
      </c>
      <c r="E476" s="4">
        <v>0</v>
      </c>
      <c r="F476" s="4">
        <v>0</v>
      </c>
      <c r="G476" s="4" t="s">
        <v>143</v>
      </c>
      <c r="H476" s="4" t="s">
        <v>144</v>
      </c>
      <c r="I476" s="4"/>
      <c r="J476" s="4"/>
      <c r="K476" s="4">
        <v>212</v>
      </c>
      <c r="L476" s="4">
        <v>45</v>
      </c>
      <c r="M476" s="4">
        <v>1</v>
      </c>
      <c r="N476" s="4" t="s">
        <v>2</v>
      </c>
      <c r="O476" s="4">
        <v>0</v>
      </c>
      <c r="P476" s="4"/>
      <c r="Q476" s="4"/>
      <c r="R476" s="4"/>
      <c r="S476" s="4"/>
      <c r="T476" s="4"/>
      <c r="U476" s="4"/>
      <c r="V476" s="4"/>
      <c r="W476" s="4"/>
    </row>
    <row r="477" spans="1:23" x14ac:dyDescent="0.2">
      <c r="A477" s="4">
        <v>50</v>
      </c>
      <c r="B477" s="4">
        <v>0</v>
      </c>
      <c r="C477" s="4">
        <v>0</v>
      </c>
      <c r="D477" s="4">
        <v>2</v>
      </c>
      <c r="E477" s="4">
        <v>0</v>
      </c>
      <c r="F477" s="4">
        <v>0</v>
      </c>
      <c r="G477" s="4" t="s">
        <v>145</v>
      </c>
      <c r="H477" s="4" t="s">
        <v>146</v>
      </c>
      <c r="I477" s="4"/>
      <c r="J477" s="4"/>
      <c r="K477" s="4">
        <v>212</v>
      </c>
      <c r="L477" s="4">
        <v>46</v>
      </c>
      <c r="M477" s="4">
        <v>1</v>
      </c>
      <c r="N477" s="4" t="s">
        <v>2</v>
      </c>
      <c r="O477" s="4">
        <v>0</v>
      </c>
      <c r="P477" s="4"/>
      <c r="Q477" s="4"/>
      <c r="R477" s="4"/>
      <c r="S477" s="4"/>
      <c r="T477" s="4"/>
      <c r="U477" s="4"/>
      <c r="V477" s="4"/>
      <c r="W477" s="4"/>
    </row>
    <row r="478" spans="1:23" x14ac:dyDescent="0.2">
      <c r="A478" s="4">
        <v>50</v>
      </c>
      <c r="B478" s="4">
        <v>0</v>
      </c>
      <c r="C478" s="4">
        <v>0</v>
      </c>
      <c r="D478" s="4">
        <v>2</v>
      </c>
      <c r="E478" s="4">
        <v>0</v>
      </c>
      <c r="F478" s="4">
        <f>ROUND(F467+F476+F477,O478)</f>
        <v>0</v>
      </c>
      <c r="G478" s="4" t="s">
        <v>147</v>
      </c>
      <c r="H478" s="4" t="s">
        <v>148</v>
      </c>
      <c r="I478" s="4"/>
      <c r="J478" s="4"/>
      <c r="K478" s="4">
        <v>212</v>
      </c>
      <c r="L478" s="4">
        <v>47</v>
      </c>
      <c r="M478" s="4">
        <v>1</v>
      </c>
      <c r="N478" s="4" t="s">
        <v>149</v>
      </c>
      <c r="O478" s="4">
        <v>0</v>
      </c>
      <c r="P478" s="4"/>
      <c r="Q478" s="4"/>
      <c r="R478" s="4"/>
      <c r="S478" s="4"/>
      <c r="T478" s="4"/>
      <c r="U478" s="4"/>
      <c r="V478" s="4"/>
      <c r="W478" s="4"/>
    </row>
    <row r="479" spans="1:23" x14ac:dyDescent="0.2">
      <c r="A479" s="4">
        <v>50</v>
      </c>
      <c r="B479" s="4">
        <v>1</v>
      </c>
      <c r="C479" s="4">
        <v>0</v>
      </c>
      <c r="D479" s="4">
        <v>2</v>
      </c>
      <c r="E479" s="4">
        <v>0</v>
      </c>
      <c r="F479" s="4">
        <f>ROUND(F480+F483+F484+F481,O479)</f>
        <v>1686851</v>
      </c>
      <c r="G479" s="4" t="s">
        <v>150</v>
      </c>
      <c r="H479" s="4" t="s">
        <v>151</v>
      </c>
      <c r="I479" s="4"/>
      <c r="J479" s="4"/>
      <c r="K479" s="4">
        <v>212</v>
      </c>
      <c r="L479" s="4">
        <v>48</v>
      </c>
      <c r="M479" s="4">
        <v>1</v>
      </c>
      <c r="N479" s="4" t="s">
        <v>2</v>
      </c>
      <c r="O479" s="4">
        <v>0</v>
      </c>
      <c r="P479" s="4"/>
      <c r="Q479" s="4"/>
      <c r="R479" s="4"/>
      <c r="S479" s="4"/>
      <c r="T479" s="4"/>
      <c r="U479" s="4"/>
      <c r="V479" s="4"/>
      <c r="W479" s="4"/>
    </row>
    <row r="480" spans="1:23" x14ac:dyDescent="0.2">
      <c r="A480" s="4">
        <v>50</v>
      </c>
      <c r="B480" s="4">
        <v>0</v>
      </c>
      <c r="C480" s="4">
        <v>0</v>
      </c>
      <c r="D480" s="4">
        <v>2</v>
      </c>
      <c r="E480" s="4">
        <v>0</v>
      </c>
      <c r="F480" s="4">
        <v>854</v>
      </c>
      <c r="G480" s="4" t="s">
        <v>152</v>
      </c>
      <c r="H480" s="4" t="s">
        <v>131</v>
      </c>
      <c r="I480" s="4"/>
      <c r="J480" s="4"/>
      <c r="K480" s="4">
        <v>212</v>
      </c>
      <c r="L480" s="4">
        <v>49</v>
      </c>
      <c r="M480" s="4">
        <v>3</v>
      </c>
      <c r="N480" s="4" t="s">
        <v>2</v>
      </c>
      <c r="O480" s="4">
        <v>0</v>
      </c>
      <c r="P480" s="4"/>
      <c r="Q480" s="4"/>
      <c r="R480" s="4"/>
      <c r="S480" s="4"/>
      <c r="T480" s="4"/>
      <c r="U480" s="4"/>
      <c r="V480" s="4"/>
      <c r="W480" s="4"/>
    </row>
    <row r="481" spans="1:23" x14ac:dyDescent="0.2">
      <c r="A481" s="4">
        <v>50</v>
      </c>
      <c r="B481" s="4">
        <v>1</v>
      </c>
      <c r="C481" s="4">
        <v>0</v>
      </c>
      <c r="D481" s="4">
        <v>2</v>
      </c>
      <c r="E481" s="4">
        <v>0</v>
      </c>
      <c r="F481" s="4">
        <v>1647430</v>
      </c>
      <c r="G481" s="4" t="s">
        <v>153</v>
      </c>
      <c r="H481" s="4" t="s">
        <v>133</v>
      </c>
      <c r="I481" s="4"/>
      <c r="J481" s="4"/>
      <c r="K481" s="4">
        <v>212</v>
      </c>
      <c r="L481" s="4">
        <v>50</v>
      </c>
      <c r="M481" s="4">
        <v>1</v>
      </c>
      <c r="N481" s="4" t="s">
        <v>2</v>
      </c>
      <c r="O481" s="4">
        <v>0</v>
      </c>
      <c r="P481" s="4"/>
      <c r="Q481" s="4"/>
      <c r="R481" s="4"/>
      <c r="S481" s="4"/>
      <c r="T481" s="4"/>
      <c r="U481" s="4"/>
      <c r="V481" s="4"/>
      <c r="W481" s="4"/>
    </row>
    <row r="482" spans="1:23" x14ac:dyDescent="0.2">
      <c r="A482" s="4">
        <v>50</v>
      </c>
      <c r="B482" s="4">
        <v>0</v>
      </c>
      <c r="C482" s="4">
        <v>0</v>
      </c>
      <c r="D482" s="4">
        <v>2</v>
      </c>
      <c r="E482" s="4">
        <v>0</v>
      </c>
      <c r="F482" s="4">
        <v>0</v>
      </c>
      <c r="G482" s="4" t="s">
        <v>154</v>
      </c>
      <c r="H482" s="4" t="s">
        <v>92</v>
      </c>
      <c r="I482" s="4"/>
      <c r="J482" s="4"/>
      <c r="K482" s="4">
        <v>212</v>
      </c>
      <c r="L482" s="4">
        <v>51</v>
      </c>
      <c r="M482" s="4">
        <v>1</v>
      </c>
      <c r="N482" s="4" t="s">
        <v>2</v>
      </c>
      <c r="O482" s="4">
        <v>0</v>
      </c>
      <c r="P482" s="4"/>
      <c r="Q482" s="4"/>
      <c r="R482" s="4"/>
      <c r="S482" s="4"/>
      <c r="T482" s="4"/>
      <c r="U482" s="4"/>
      <c r="V482" s="4"/>
      <c r="W482" s="4"/>
    </row>
    <row r="483" spans="1:23" x14ac:dyDescent="0.2">
      <c r="A483" s="4">
        <v>50</v>
      </c>
      <c r="B483" s="4">
        <v>0</v>
      </c>
      <c r="C483" s="4">
        <v>0</v>
      </c>
      <c r="D483" s="4">
        <v>2</v>
      </c>
      <c r="E483" s="4">
        <v>0</v>
      </c>
      <c r="F483" s="4">
        <v>20129</v>
      </c>
      <c r="G483" s="4" t="s">
        <v>155</v>
      </c>
      <c r="H483" s="4" t="s">
        <v>136</v>
      </c>
      <c r="I483" s="4"/>
      <c r="J483" s="4"/>
      <c r="K483" s="4">
        <v>212</v>
      </c>
      <c r="L483" s="4">
        <v>52</v>
      </c>
      <c r="M483" s="4">
        <v>3</v>
      </c>
      <c r="N483" s="4" t="s">
        <v>2</v>
      </c>
      <c r="O483" s="4">
        <v>0</v>
      </c>
      <c r="P483" s="4"/>
      <c r="Q483" s="4"/>
      <c r="R483" s="4"/>
      <c r="S483" s="4"/>
      <c r="T483" s="4"/>
      <c r="U483" s="4"/>
      <c r="V483" s="4"/>
      <c r="W483" s="4"/>
    </row>
    <row r="484" spans="1:23" x14ac:dyDescent="0.2">
      <c r="A484" s="4">
        <v>50</v>
      </c>
      <c r="B484" s="4">
        <v>0</v>
      </c>
      <c r="C484" s="4">
        <v>0</v>
      </c>
      <c r="D484" s="4">
        <v>2</v>
      </c>
      <c r="E484" s="4">
        <v>0</v>
      </c>
      <c r="F484" s="4">
        <v>18438</v>
      </c>
      <c r="G484" s="4" t="s">
        <v>156</v>
      </c>
      <c r="H484" s="4" t="s">
        <v>138</v>
      </c>
      <c r="I484" s="4"/>
      <c r="J484" s="4"/>
      <c r="K484" s="4">
        <v>212</v>
      </c>
      <c r="L484" s="4">
        <v>53</v>
      </c>
      <c r="M484" s="4">
        <v>3</v>
      </c>
      <c r="N484" s="4" t="s">
        <v>2</v>
      </c>
      <c r="O484" s="4">
        <v>0</v>
      </c>
      <c r="P484" s="4"/>
      <c r="Q484" s="4"/>
      <c r="R484" s="4"/>
      <c r="S484" s="4"/>
      <c r="T484" s="4"/>
      <c r="U484" s="4"/>
      <c r="V484" s="4"/>
      <c r="W484" s="4"/>
    </row>
    <row r="485" spans="1:23" x14ac:dyDescent="0.2">
      <c r="A485" s="4">
        <v>50</v>
      </c>
      <c r="B485" s="4">
        <v>0</v>
      </c>
      <c r="C485" s="4">
        <v>0</v>
      </c>
      <c r="D485" s="4">
        <v>2</v>
      </c>
      <c r="E485" s="4">
        <v>0</v>
      </c>
      <c r="F485" s="4">
        <v>2881</v>
      </c>
      <c r="G485" s="4" t="s">
        <v>157</v>
      </c>
      <c r="H485" s="4" t="s">
        <v>140</v>
      </c>
      <c r="I485" s="4"/>
      <c r="J485" s="4"/>
      <c r="K485" s="4">
        <v>212</v>
      </c>
      <c r="L485" s="4">
        <v>54</v>
      </c>
      <c r="M485" s="4">
        <v>3</v>
      </c>
      <c r="N485" s="4" t="s">
        <v>2</v>
      </c>
      <c r="O485" s="4">
        <v>0</v>
      </c>
      <c r="P485" s="4"/>
      <c r="Q485" s="4"/>
      <c r="R485" s="4"/>
      <c r="S485" s="4"/>
      <c r="T485" s="4"/>
      <c r="U485" s="4"/>
      <c r="V485" s="4"/>
      <c r="W485" s="4"/>
    </row>
    <row r="486" spans="1:23" x14ac:dyDescent="0.2">
      <c r="A486" s="4">
        <v>50</v>
      </c>
      <c r="B486" s="4">
        <v>0</v>
      </c>
      <c r="C486" s="4">
        <v>0</v>
      </c>
      <c r="D486" s="4">
        <v>2</v>
      </c>
      <c r="E486" s="4">
        <v>0</v>
      </c>
      <c r="F486" s="4">
        <v>2422</v>
      </c>
      <c r="G486" s="4" t="s">
        <v>158</v>
      </c>
      <c r="H486" s="4" t="s">
        <v>94</v>
      </c>
      <c r="I486" s="4"/>
      <c r="J486" s="4"/>
      <c r="K486" s="4">
        <v>212</v>
      </c>
      <c r="L486" s="4">
        <v>55</v>
      </c>
      <c r="M486" s="4">
        <v>3</v>
      </c>
      <c r="N486" s="4" t="s">
        <v>2</v>
      </c>
      <c r="O486" s="4">
        <v>0</v>
      </c>
      <c r="P486" s="4"/>
      <c r="Q486" s="4"/>
      <c r="R486" s="4"/>
      <c r="S486" s="4"/>
      <c r="T486" s="4"/>
      <c r="U486" s="4"/>
      <c r="V486" s="4"/>
      <c r="W486" s="4"/>
    </row>
    <row r="487" spans="1:23" x14ac:dyDescent="0.2">
      <c r="A487" s="4">
        <v>50</v>
      </c>
      <c r="B487" s="4">
        <v>0</v>
      </c>
      <c r="C487" s="4">
        <v>0</v>
      </c>
      <c r="D487" s="4">
        <v>2</v>
      </c>
      <c r="E487" s="4">
        <v>0</v>
      </c>
      <c r="F487" s="4">
        <v>213</v>
      </c>
      <c r="G487" s="4" t="s">
        <v>159</v>
      </c>
      <c r="H487" s="4" t="s">
        <v>96</v>
      </c>
      <c r="I487" s="4"/>
      <c r="J487" s="4"/>
      <c r="K487" s="4">
        <v>212</v>
      </c>
      <c r="L487" s="4">
        <v>56</v>
      </c>
      <c r="M487" s="4">
        <v>3</v>
      </c>
      <c r="N487" s="4" t="s">
        <v>2</v>
      </c>
      <c r="O487" s="4">
        <v>0</v>
      </c>
      <c r="P487" s="4"/>
      <c r="Q487" s="4"/>
      <c r="R487" s="4"/>
      <c r="S487" s="4"/>
      <c r="T487" s="4"/>
      <c r="U487" s="4"/>
      <c r="V487" s="4"/>
      <c r="W487" s="4"/>
    </row>
    <row r="488" spans="1:23" x14ac:dyDescent="0.2">
      <c r="A488" s="4">
        <v>50</v>
      </c>
      <c r="B488" s="4">
        <v>1</v>
      </c>
      <c r="C488" s="4">
        <v>0</v>
      </c>
      <c r="D488" s="4">
        <v>2</v>
      </c>
      <c r="E488" s="4">
        <v>0</v>
      </c>
      <c r="F488" s="4">
        <v>26692</v>
      </c>
      <c r="G488" s="4" t="s">
        <v>160</v>
      </c>
      <c r="H488" s="4" t="s">
        <v>144</v>
      </c>
      <c r="I488" s="4"/>
      <c r="J488" s="4"/>
      <c r="K488" s="4">
        <v>212</v>
      </c>
      <c r="L488" s="4">
        <v>57</v>
      </c>
      <c r="M488" s="4">
        <v>1</v>
      </c>
      <c r="N488" s="4" t="s">
        <v>2</v>
      </c>
      <c r="O488" s="4">
        <v>0</v>
      </c>
      <c r="P488" s="4"/>
      <c r="Q488" s="4"/>
      <c r="R488" s="4"/>
      <c r="S488" s="4"/>
      <c r="T488" s="4"/>
      <c r="U488" s="4"/>
      <c r="V488" s="4"/>
      <c r="W488" s="4"/>
    </row>
    <row r="489" spans="1:23" x14ac:dyDescent="0.2">
      <c r="A489" s="4">
        <v>50</v>
      </c>
      <c r="B489" s="4">
        <v>1</v>
      </c>
      <c r="C489" s="4">
        <v>0</v>
      </c>
      <c r="D489" s="4">
        <v>2</v>
      </c>
      <c r="E489" s="4">
        <v>0</v>
      </c>
      <c r="F489" s="4">
        <v>15877</v>
      </c>
      <c r="G489" s="4" t="s">
        <v>161</v>
      </c>
      <c r="H489" s="4" t="s">
        <v>146</v>
      </c>
      <c r="I489" s="4"/>
      <c r="J489" s="4"/>
      <c r="K489" s="4">
        <v>212</v>
      </c>
      <c r="L489" s="4">
        <v>58</v>
      </c>
      <c r="M489" s="4">
        <v>1</v>
      </c>
      <c r="N489" s="4" t="s">
        <v>2</v>
      </c>
      <c r="O489" s="4">
        <v>0</v>
      </c>
      <c r="P489" s="4"/>
      <c r="Q489" s="4"/>
      <c r="R489" s="4"/>
      <c r="S489" s="4"/>
      <c r="T489" s="4"/>
      <c r="U489" s="4"/>
      <c r="V489" s="4"/>
      <c r="W489" s="4"/>
    </row>
    <row r="490" spans="1:23" x14ac:dyDescent="0.2">
      <c r="A490" s="4">
        <v>50</v>
      </c>
      <c r="B490" s="4">
        <v>1</v>
      </c>
      <c r="C490" s="4">
        <v>0</v>
      </c>
      <c r="D490" s="4">
        <v>2</v>
      </c>
      <c r="E490" s="4">
        <v>0</v>
      </c>
      <c r="F490" s="4">
        <f>ROUND(F479+F488+F489,O490)</f>
        <v>1729420</v>
      </c>
      <c r="G490" s="4" t="s">
        <v>162</v>
      </c>
      <c r="H490" s="4" t="s">
        <v>163</v>
      </c>
      <c r="I490" s="4"/>
      <c r="J490" s="4"/>
      <c r="K490" s="4">
        <v>212</v>
      </c>
      <c r="L490" s="4">
        <v>59</v>
      </c>
      <c r="M490" s="4">
        <v>1</v>
      </c>
      <c r="N490" s="4" t="s">
        <v>164</v>
      </c>
      <c r="O490" s="4">
        <v>0</v>
      </c>
      <c r="P490" s="4"/>
      <c r="Q490" s="4"/>
      <c r="R490" s="4"/>
      <c r="S490" s="4"/>
      <c r="T490" s="4"/>
      <c r="U490" s="4"/>
      <c r="V490" s="4"/>
      <c r="W490" s="4"/>
    </row>
    <row r="491" spans="1:23" x14ac:dyDescent="0.2">
      <c r="A491" s="4">
        <v>50</v>
      </c>
      <c r="B491" s="4">
        <v>0</v>
      </c>
      <c r="C491" s="4">
        <v>0</v>
      </c>
      <c r="D491" s="4">
        <v>2</v>
      </c>
      <c r="E491" s="4">
        <v>0</v>
      </c>
      <c r="F491" s="4">
        <f>ROUND(F492+F495+F496+F493,O491)</f>
        <v>0</v>
      </c>
      <c r="G491" s="4" t="s">
        <v>165</v>
      </c>
      <c r="H491" s="4" t="s">
        <v>166</v>
      </c>
      <c r="I491" s="4"/>
      <c r="J491" s="4"/>
      <c r="K491" s="4">
        <v>212</v>
      </c>
      <c r="L491" s="4">
        <v>60</v>
      </c>
      <c r="M491" s="4">
        <v>1</v>
      </c>
      <c r="N491" s="4" t="s">
        <v>2</v>
      </c>
      <c r="O491" s="4">
        <v>0</v>
      </c>
      <c r="P491" s="4"/>
      <c r="Q491" s="4"/>
      <c r="R491" s="4"/>
      <c r="S491" s="4"/>
      <c r="T491" s="4"/>
      <c r="U491" s="4"/>
      <c r="V491" s="4"/>
      <c r="W491" s="4"/>
    </row>
    <row r="492" spans="1:23" x14ac:dyDescent="0.2">
      <c r="A492" s="4">
        <v>50</v>
      </c>
      <c r="B492" s="4">
        <v>0</v>
      </c>
      <c r="C492" s="4">
        <v>0</v>
      </c>
      <c r="D492" s="4">
        <v>2</v>
      </c>
      <c r="E492" s="4">
        <v>0</v>
      </c>
      <c r="F492" s="4">
        <v>0</v>
      </c>
      <c r="G492" s="4" t="s">
        <v>167</v>
      </c>
      <c r="H492" s="4" t="s">
        <v>131</v>
      </c>
      <c r="I492" s="4"/>
      <c r="J492" s="4"/>
      <c r="K492" s="4">
        <v>212</v>
      </c>
      <c r="L492" s="4">
        <v>61</v>
      </c>
      <c r="M492" s="4">
        <v>3</v>
      </c>
      <c r="N492" s="4" t="s">
        <v>2</v>
      </c>
      <c r="O492" s="4">
        <v>0</v>
      </c>
      <c r="P492" s="4"/>
      <c r="Q492" s="4"/>
      <c r="R492" s="4"/>
      <c r="S492" s="4"/>
      <c r="T492" s="4"/>
      <c r="U492" s="4"/>
      <c r="V492" s="4"/>
      <c r="W492" s="4"/>
    </row>
    <row r="493" spans="1:23" x14ac:dyDescent="0.2">
      <c r="A493" s="4">
        <v>50</v>
      </c>
      <c r="B493" s="4">
        <v>0</v>
      </c>
      <c r="C493" s="4">
        <v>0</v>
      </c>
      <c r="D493" s="4">
        <v>2</v>
      </c>
      <c r="E493" s="4">
        <v>0</v>
      </c>
      <c r="F493" s="4">
        <v>0</v>
      </c>
      <c r="G493" s="4" t="s">
        <v>168</v>
      </c>
      <c r="H493" s="4" t="s">
        <v>133</v>
      </c>
      <c r="I493" s="4"/>
      <c r="J493" s="4"/>
      <c r="K493" s="4">
        <v>212</v>
      </c>
      <c r="L493" s="4">
        <v>62</v>
      </c>
      <c r="M493" s="4">
        <v>1</v>
      </c>
      <c r="N493" s="4" t="s">
        <v>2</v>
      </c>
      <c r="O493" s="4">
        <v>0</v>
      </c>
      <c r="P493" s="4"/>
      <c r="Q493" s="4"/>
      <c r="R493" s="4"/>
      <c r="S493" s="4"/>
      <c r="T493" s="4"/>
      <c r="U493" s="4"/>
      <c r="V493" s="4"/>
      <c r="W493" s="4"/>
    </row>
    <row r="494" spans="1:23" x14ac:dyDescent="0.2">
      <c r="A494" s="4">
        <v>50</v>
      </c>
      <c r="B494" s="4">
        <v>0</v>
      </c>
      <c r="C494" s="4">
        <v>0</v>
      </c>
      <c r="D494" s="4">
        <v>2</v>
      </c>
      <c r="E494" s="4">
        <v>0</v>
      </c>
      <c r="F494" s="4">
        <v>0</v>
      </c>
      <c r="G494" s="4" t="s">
        <v>169</v>
      </c>
      <c r="H494" s="4" t="s">
        <v>92</v>
      </c>
      <c r="I494" s="4"/>
      <c r="J494" s="4"/>
      <c r="K494" s="4">
        <v>212</v>
      </c>
      <c r="L494" s="4">
        <v>63</v>
      </c>
      <c r="M494" s="4">
        <v>1</v>
      </c>
      <c r="N494" s="4" t="s">
        <v>2</v>
      </c>
      <c r="O494" s="4">
        <v>0</v>
      </c>
      <c r="P494" s="4"/>
      <c r="Q494" s="4"/>
      <c r="R494" s="4"/>
      <c r="S494" s="4"/>
      <c r="T494" s="4"/>
      <c r="U494" s="4"/>
      <c r="V494" s="4"/>
      <c r="W494" s="4"/>
    </row>
    <row r="495" spans="1:23" x14ac:dyDescent="0.2">
      <c r="A495" s="4">
        <v>50</v>
      </c>
      <c r="B495" s="4">
        <v>0</v>
      </c>
      <c r="C495" s="4">
        <v>0</v>
      </c>
      <c r="D495" s="4">
        <v>2</v>
      </c>
      <c r="E495" s="4">
        <v>0</v>
      </c>
      <c r="F495" s="4">
        <v>0</v>
      </c>
      <c r="G495" s="4" t="s">
        <v>170</v>
      </c>
      <c r="H495" s="4" t="s">
        <v>136</v>
      </c>
      <c r="I495" s="4"/>
      <c r="J495" s="4"/>
      <c r="K495" s="4">
        <v>212</v>
      </c>
      <c r="L495" s="4">
        <v>64</v>
      </c>
      <c r="M495" s="4">
        <v>3</v>
      </c>
      <c r="N495" s="4" t="s">
        <v>2</v>
      </c>
      <c r="O495" s="4">
        <v>0</v>
      </c>
      <c r="P495" s="4"/>
      <c r="Q495" s="4"/>
      <c r="R495" s="4"/>
      <c r="S495" s="4"/>
      <c r="T495" s="4"/>
      <c r="U495" s="4"/>
      <c r="V495" s="4"/>
      <c r="W495" s="4"/>
    </row>
    <row r="496" spans="1:23" x14ac:dyDescent="0.2">
      <c r="A496" s="4">
        <v>50</v>
      </c>
      <c r="B496" s="4">
        <v>0</v>
      </c>
      <c r="C496" s="4">
        <v>0</v>
      </c>
      <c r="D496" s="4">
        <v>2</v>
      </c>
      <c r="E496" s="4">
        <v>0</v>
      </c>
      <c r="F496" s="4">
        <v>0</v>
      </c>
      <c r="G496" s="4" t="s">
        <v>171</v>
      </c>
      <c r="H496" s="4" t="s">
        <v>138</v>
      </c>
      <c r="I496" s="4"/>
      <c r="J496" s="4"/>
      <c r="K496" s="4">
        <v>212</v>
      </c>
      <c r="L496" s="4">
        <v>65</v>
      </c>
      <c r="M496" s="4">
        <v>3</v>
      </c>
      <c r="N496" s="4" t="s">
        <v>2</v>
      </c>
      <c r="O496" s="4">
        <v>0</v>
      </c>
      <c r="P496" s="4"/>
      <c r="Q496" s="4"/>
      <c r="R496" s="4"/>
      <c r="S496" s="4"/>
      <c r="T496" s="4"/>
      <c r="U496" s="4"/>
      <c r="V496" s="4"/>
      <c r="W496" s="4"/>
    </row>
    <row r="497" spans="1:23" x14ac:dyDescent="0.2">
      <c r="A497" s="4">
        <v>50</v>
      </c>
      <c r="B497" s="4">
        <v>0</v>
      </c>
      <c r="C497" s="4">
        <v>0</v>
      </c>
      <c r="D497" s="4">
        <v>2</v>
      </c>
      <c r="E497" s="4">
        <v>0</v>
      </c>
      <c r="F497" s="4">
        <v>0</v>
      </c>
      <c r="G497" s="4" t="s">
        <v>172</v>
      </c>
      <c r="H497" s="4" t="s">
        <v>140</v>
      </c>
      <c r="I497" s="4"/>
      <c r="J497" s="4"/>
      <c r="K497" s="4">
        <v>212</v>
      </c>
      <c r="L497" s="4">
        <v>66</v>
      </c>
      <c r="M497" s="4">
        <v>3</v>
      </c>
      <c r="N497" s="4" t="s">
        <v>2</v>
      </c>
      <c r="O497" s="4">
        <v>0</v>
      </c>
      <c r="P497" s="4"/>
      <c r="Q497" s="4"/>
      <c r="R497" s="4"/>
      <c r="S497" s="4"/>
      <c r="T497" s="4"/>
      <c r="U497" s="4"/>
      <c r="V497" s="4"/>
      <c r="W497" s="4"/>
    </row>
    <row r="498" spans="1:23" x14ac:dyDescent="0.2">
      <c r="A498" s="4">
        <v>50</v>
      </c>
      <c r="B498" s="4">
        <v>0</v>
      </c>
      <c r="C498" s="4">
        <v>0</v>
      </c>
      <c r="D498" s="4">
        <v>2</v>
      </c>
      <c r="E498" s="4">
        <v>0</v>
      </c>
      <c r="F498" s="4">
        <v>0</v>
      </c>
      <c r="G498" s="4" t="s">
        <v>173</v>
      </c>
      <c r="H498" s="4" t="s">
        <v>94</v>
      </c>
      <c r="I498" s="4"/>
      <c r="J498" s="4"/>
      <c r="K498" s="4">
        <v>212</v>
      </c>
      <c r="L498" s="4">
        <v>67</v>
      </c>
      <c r="M498" s="4">
        <v>3</v>
      </c>
      <c r="N498" s="4" t="s">
        <v>2</v>
      </c>
      <c r="O498" s="4">
        <v>0</v>
      </c>
      <c r="P498" s="4"/>
      <c r="Q498" s="4"/>
      <c r="R498" s="4"/>
      <c r="S498" s="4"/>
      <c r="T498" s="4"/>
      <c r="U498" s="4"/>
      <c r="V498" s="4"/>
      <c r="W498" s="4"/>
    </row>
    <row r="499" spans="1:23" x14ac:dyDescent="0.2">
      <c r="A499" s="4">
        <v>50</v>
      </c>
      <c r="B499" s="4">
        <v>0</v>
      </c>
      <c r="C499" s="4">
        <v>0</v>
      </c>
      <c r="D499" s="4">
        <v>2</v>
      </c>
      <c r="E499" s="4">
        <v>0</v>
      </c>
      <c r="F499" s="4">
        <v>0</v>
      </c>
      <c r="G499" s="4" t="s">
        <v>174</v>
      </c>
      <c r="H499" s="4" t="s">
        <v>96</v>
      </c>
      <c r="I499" s="4"/>
      <c r="J499" s="4"/>
      <c r="K499" s="4">
        <v>212</v>
      </c>
      <c r="L499" s="4">
        <v>68</v>
      </c>
      <c r="M499" s="4">
        <v>3</v>
      </c>
      <c r="N499" s="4" t="s">
        <v>2</v>
      </c>
      <c r="O499" s="4">
        <v>0</v>
      </c>
      <c r="P499" s="4"/>
      <c r="Q499" s="4"/>
      <c r="R499" s="4"/>
      <c r="S499" s="4"/>
      <c r="T499" s="4"/>
      <c r="U499" s="4"/>
      <c r="V499" s="4"/>
      <c r="W499" s="4"/>
    </row>
    <row r="500" spans="1:23" x14ac:dyDescent="0.2">
      <c r="A500" s="4">
        <v>50</v>
      </c>
      <c r="B500" s="4">
        <v>0</v>
      </c>
      <c r="C500" s="4">
        <v>0</v>
      </c>
      <c r="D500" s="4">
        <v>2</v>
      </c>
      <c r="E500" s="4">
        <v>0</v>
      </c>
      <c r="F500" s="4">
        <v>0</v>
      </c>
      <c r="G500" s="4" t="s">
        <v>175</v>
      </c>
      <c r="H500" s="4" t="s">
        <v>144</v>
      </c>
      <c r="I500" s="4"/>
      <c r="J500" s="4"/>
      <c r="K500" s="4">
        <v>212</v>
      </c>
      <c r="L500" s="4">
        <v>69</v>
      </c>
      <c r="M500" s="4">
        <v>1</v>
      </c>
      <c r="N500" s="4" t="s">
        <v>2</v>
      </c>
      <c r="O500" s="4">
        <v>0</v>
      </c>
      <c r="P500" s="4"/>
      <c r="Q500" s="4"/>
      <c r="R500" s="4"/>
      <c r="S500" s="4"/>
      <c r="T500" s="4"/>
      <c r="U500" s="4"/>
      <c r="V500" s="4"/>
      <c r="W500" s="4"/>
    </row>
    <row r="501" spans="1:23" x14ac:dyDescent="0.2">
      <c r="A501" s="4">
        <v>50</v>
      </c>
      <c r="B501" s="4">
        <v>0</v>
      </c>
      <c r="C501" s="4">
        <v>0</v>
      </c>
      <c r="D501" s="4">
        <v>2</v>
      </c>
      <c r="E501" s="4">
        <v>0</v>
      </c>
      <c r="F501" s="4">
        <v>0</v>
      </c>
      <c r="G501" s="4" t="s">
        <v>176</v>
      </c>
      <c r="H501" s="4" t="s">
        <v>146</v>
      </c>
      <c r="I501" s="4"/>
      <c r="J501" s="4"/>
      <c r="K501" s="4">
        <v>212</v>
      </c>
      <c r="L501" s="4">
        <v>70</v>
      </c>
      <c r="M501" s="4">
        <v>1</v>
      </c>
      <c r="N501" s="4" t="s">
        <v>2</v>
      </c>
      <c r="O501" s="4">
        <v>0</v>
      </c>
      <c r="P501" s="4"/>
      <c r="Q501" s="4"/>
      <c r="R501" s="4"/>
      <c r="S501" s="4"/>
      <c r="T501" s="4"/>
      <c r="U501" s="4"/>
      <c r="V501" s="4"/>
      <c r="W501" s="4"/>
    </row>
    <row r="502" spans="1:23" x14ac:dyDescent="0.2">
      <c r="A502" s="4">
        <v>50</v>
      </c>
      <c r="B502" s="4">
        <v>0</v>
      </c>
      <c r="C502" s="4">
        <v>0</v>
      </c>
      <c r="D502" s="4">
        <v>2</v>
      </c>
      <c r="E502" s="4">
        <v>0</v>
      </c>
      <c r="F502" s="4">
        <f>ROUND(F491+F500+F501,O502)</f>
        <v>0</v>
      </c>
      <c r="G502" s="4" t="s">
        <v>177</v>
      </c>
      <c r="H502" s="4" t="s">
        <v>178</v>
      </c>
      <c r="I502" s="4"/>
      <c r="J502" s="4"/>
      <c r="K502" s="4">
        <v>212</v>
      </c>
      <c r="L502" s="4">
        <v>71</v>
      </c>
      <c r="M502" s="4">
        <v>1</v>
      </c>
      <c r="N502" s="4" t="s">
        <v>179</v>
      </c>
      <c r="O502" s="4">
        <v>0</v>
      </c>
      <c r="P502" s="4"/>
      <c r="Q502" s="4"/>
      <c r="R502" s="4"/>
      <c r="S502" s="4"/>
      <c r="T502" s="4"/>
      <c r="U502" s="4"/>
      <c r="V502" s="4"/>
      <c r="W502" s="4"/>
    </row>
    <row r="503" spans="1:23" x14ac:dyDescent="0.2">
      <c r="A503" s="4">
        <v>50</v>
      </c>
      <c r="B503" s="4">
        <v>0</v>
      </c>
      <c r="C503" s="4">
        <v>0</v>
      </c>
      <c r="D503" s="4">
        <v>2</v>
      </c>
      <c r="E503" s="4">
        <v>0</v>
      </c>
      <c r="F503" s="4">
        <f>ROUND(F504+F507+F508+F505,O503)</f>
        <v>0</v>
      </c>
      <c r="G503" s="4" t="s">
        <v>180</v>
      </c>
      <c r="H503" s="4" t="s">
        <v>181</v>
      </c>
      <c r="I503" s="4"/>
      <c r="J503" s="4"/>
      <c r="K503" s="4">
        <v>212</v>
      </c>
      <c r="L503" s="4">
        <v>72</v>
      </c>
      <c r="M503" s="4">
        <v>1</v>
      </c>
      <c r="N503" s="4" t="s">
        <v>2</v>
      </c>
      <c r="O503" s="4">
        <v>0</v>
      </c>
      <c r="P503" s="4"/>
      <c r="Q503" s="4"/>
      <c r="R503" s="4"/>
      <c r="S503" s="4"/>
      <c r="T503" s="4"/>
      <c r="U503" s="4"/>
      <c r="V503" s="4"/>
      <c r="W503" s="4"/>
    </row>
    <row r="504" spans="1:23" x14ac:dyDescent="0.2">
      <c r="A504" s="4">
        <v>50</v>
      </c>
      <c r="B504" s="4">
        <v>0</v>
      </c>
      <c r="C504" s="4">
        <v>0</v>
      </c>
      <c r="D504" s="4">
        <v>2</v>
      </c>
      <c r="E504" s="4">
        <v>0</v>
      </c>
      <c r="F504" s="4">
        <v>0</v>
      </c>
      <c r="G504" s="4" t="s">
        <v>182</v>
      </c>
      <c r="H504" s="4" t="s">
        <v>131</v>
      </c>
      <c r="I504" s="4"/>
      <c r="J504" s="4"/>
      <c r="K504" s="4">
        <v>212</v>
      </c>
      <c r="L504" s="4">
        <v>73</v>
      </c>
      <c r="M504" s="4">
        <v>3</v>
      </c>
      <c r="N504" s="4" t="s">
        <v>2</v>
      </c>
      <c r="O504" s="4">
        <v>0</v>
      </c>
      <c r="P504" s="4"/>
      <c r="Q504" s="4"/>
      <c r="R504" s="4"/>
      <c r="S504" s="4"/>
      <c r="T504" s="4"/>
      <c r="U504" s="4"/>
      <c r="V504" s="4"/>
      <c r="W504" s="4"/>
    </row>
    <row r="505" spans="1:23" x14ac:dyDescent="0.2">
      <c r="A505" s="4">
        <v>50</v>
      </c>
      <c r="B505" s="4">
        <v>0</v>
      </c>
      <c r="C505" s="4">
        <v>0</v>
      </c>
      <c r="D505" s="4">
        <v>2</v>
      </c>
      <c r="E505" s="4">
        <v>0</v>
      </c>
      <c r="F505" s="4">
        <v>0</v>
      </c>
      <c r="G505" s="4" t="s">
        <v>183</v>
      </c>
      <c r="H505" s="4" t="s">
        <v>133</v>
      </c>
      <c r="I505" s="4"/>
      <c r="J505" s="4"/>
      <c r="K505" s="4">
        <v>212</v>
      </c>
      <c r="L505" s="4">
        <v>74</v>
      </c>
      <c r="M505" s="4">
        <v>1</v>
      </c>
      <c r="N505" s="4" t="s">
        <v>2</v>
      </c>
      <c r="O505" s="4">
        <v>0</v>
      </c>
      <c r="P505" s="4"/>
      <c r="Q505" s="4"/>
      <c r="R505" s="4"/>
      <c r="S505" s="4"/>
      <c r="T505" s="4"/>
      <c r="U505" s="4"/>
      <c r="V505" s="4"/>
      <c r="W505" s="4"/>
    </row>
    <row r="506" spans="1:23" x14ac:dyDescent="0.2">
      <c r="A506" s="4">
        <v>50</v>
      </c>
      <c r="B506" s="4">
        <v>0</v>
      </c>
      <c r="C506" s="4">
        <v>0</v>
      </c>
      <c r="D506" s="4">
        <v>2</v>
      </c>
      <c r="E506" s="4">
        <v>0</v>
      </c>
      <c r="F506" s="4">
        <v>0</v>
      </c>
      <c r="G506" s="4" t="s">
        <v>184</v>
      </c>
      <c r="H506" s="4" t="s">
        <v>185</v>
      </c>
      <c r="I506" s="4"/>
      <c r="J506" s="4"/>
      <c r="K506" s="4">
        <v>212</v>
      </c>
      <c r="L506" s="4">
        <v>75</v>
      </c>
      <c r="M506" s="4">
        <v>1</v>
      </c>
      <c r="N506" s="4" t="s">
        <v>2</v>
      </c>
      <c r="O506" s="4">
        <v>0</v>
      </c>
      <c r="P506" s="4"/>
      <c r="Q506" s="4"/>
      <c r="R506" s="4"/>
      <c r="S506" s="4"/>
      <c r="T506" s="4"/>
      <c r="U506" s="4"/>
      <c r="V506" s="4"/>
      <c r="W506" s="4"/>
    </row>
    <row r="507" spans="1:23" x14ac:dyDescent="0.2">
      <c r="A507" s="4">
        <v>50</v>
      </c>
      <c r="B507" s="4">
        <v>0</v>
      </c>
      <c r="C507" s="4">
        <v>0</v>
      </c>
      <c r="D507" s="4">
        <v>2</v>
      </c>
      <c r="E507" s="4">
        <v>0</v>
      </c>
      <c r="F507" s="4">
        <v>0</v>
      </c>
      <c r="G507" s="4" t="s">
        <v>186</v>
      </c>
      <c r="H507" s="4" t="s">
        <v>136</v>
      </c>
      <c r="I507" s="4"/>
      <c r="J507" s="4"/>
      <c r="K507" s="4">
        <v>212</v>
      </c>
      <c r="L507" s="4">
        <v>76</v>
      </c>
      <c r="M507" s="4">
        <v>3</v>
      </c>
      <c r="N507" s="4" t="s">
        <v>2</v>
      </c>
      <c r="O507" s="4">
        <v>0</v>
      </c>
      <c r="P507" s="4"/>
      <c r="Q507" s="4"/>
      <c r="R507" s="4"/>
      <c r="S507" s="4"/>
      <c r="T507" s="4"/>
      <c r="U507" s="4"/>
      <c r="V507" s="4"/>
      <c r="W507" s="4"/>
    </row>
    <row r="508" spans="1:23" x14ac:dyDescent="0.2">
      <c r="A508" s="4">
        <v>50</v>
      </c>
      <c r="B508" s="4">
        <v>0</v>
      </c>
      <c r="C508" s="4">
        <v>0</v>
      </c>
      <c r="D508" s="4">
        <v>2</v>
      </c>
      <c r="E508" s="4">
        <v>0</v>
      </c>
      <c r="F508" s="4">
        <v>0</v>
      </c>
      <c r="G508" s="4" t="s">
        <v>187</v>
      </c>
      <c r="H508" s="4" t="s">
        <v>138</v>
      </c>
      <c r="I508" s="4"/>
      <c r="J508" s="4"/>
      <c r="K508" s="4">
        <v>212</v>
      </c>
      <c r="L508" s="4">
        <v>77</v>
      </c>
      <c r="M508" s="4">
        <v>3</v>
      </c>
      <c r="N508" s="4" t="s">
        <v>2</v>
      </c>
      <c r="O508" s="4">
        <v>0</v>
      </c>
      <c r="P508" s="4"/>
      <c r="Q508" s="4"/>
      <c r="R508" s="4"/>
      <c r="S508" s="4"/>
      <c r="T508" s="4"/>
      <c r="U508" s="4"/>
      <c r="V508" s="4"/>
      <c r="W508" s="4"/>
    </row>
    <row r="509" spans="1:23" x14ac:dyDescent="0.2">
      <c r="A509" s="4">
        <v>50</v>
      </c>
      <c r="B509" s="4">
        <v>0</v>
      </c>
      <c r="C509" s="4">
        <v>0</v>
      </c>
      <c r="D509" s="4">
        <v>2</v>
      </c>
      <c r="E509" s="4">
        <v>0</v>
      </c>
      <c r="F509" s="4">
        <v>0</v>
      </c>
      <c r="G509" s="4" t="s">
        <v>188</v>
      </c>
      <c r="H509" s="4" t="s">
        <v>140</v>
      </c>
      <c r="I509" s="4"/>
      <c r="J509" s="4"/>
      <c r="K509" s="4">
        <v>212</v>
      </c>
      <c r="L509" s="4">
        <v>78</v>
      </c>
      <c r="M509" s="4">
        <v>3</v>
      </c>
      <c r="N509" s="4" t="s">
        <v>2</v>
      </c>
      <c r="O509" s="4">
        <v>0</v>
      </c>
      <c r="P509" s="4"/>
      <c r="Q509" s="4"/>
      <c r="R509" s="4"/>
      <c r="S509" s="4"/>
      <c r="T509" s="4"/>
      <c r="U509" s="4"/>
      <c r="V509" s="4"/>
      <c r="W509" s="4"/>
    </row>
    <row r="510" spans="1:23" x14ac:dyDescent="0.2">
      <c r="A510" s="4">
        <v>50</v>
      </c>
      <c r="B510" s="4">
        <v>0</v>
      </c>
      <c r="C510" s="4">
        <v>0</v>
      </c>
      <c r="D510" s="4">
        <v>2</v>
      </c>
      <c r="E510" s="4">
        <v>0</v>
      </c>
      <c r="F510" s="4">
        <v>0</v>
      </c>
      <c r="G510" s="4" t="s">
        <v>189</v>
      </c>
      <c r="H510" s="4" t="s">
        <v>94</v>
      </c>
      <c r="I510" s="4"/>
      <c r="J510" s="4"/>
      <c r="K510" s="4">
        <v>212</v>
      </c>
      <c r="L510" s="4">
        <v>79</v>
      </c>
      <c r="M510" s="4">
        <v>3</v>
      </c>
      <c r="N510" s="4" t="s">
        <v>2</v>
      </c>
      <c r="O510" s="4">
        <v>0</v>
      </c>
      <c r="P510" s="4"/>
      <c r="Q510" s="4"/>
      <c r="R510" s="4"/>
      <c r="S510" s="4"/>
      <c r="T510" s="4"/>
      <c r="U510" s="4"/>
      <c r="V510" s="4"/>
      <c r="W510" s="4"/>
    </row>
    <row r="511" spans="1:23" x14ac:dyDescent="0.2">
      <c r="A511" s="4">
        <v>50</v>
      </c>
      <c r="B511" s="4">
        <v>0</v>
      </c>
      <c r="C511" s="4">
        <v>0</v>
      </c>
      <c r="D511" s="4">
        <v>2</v>
      </c>
      <c r="E511" s="4">
        <v>0</v>
      </c>
      <c r="F511" s="4">
        <v>0</v>
      </c>
      <c r="G511" s="4" t="s">
        <v>190</v>
      </c>
      <c r="H511" s="4" t="s">
        <v>96</v>
      </c>
      <c r="I511" s="4"/>
      <c r="J511" s="4"/>
      <c r="K511" s="4">
        <v>212</v>
      </c>
      <c r="L511" s="4">
        <v>80</v>
      </c>
      <c r="M511" s="4">
        <v>3</v>
      </c>
      <c r="N511" s="4" t="s">
        <v>2</v>
      </c>
      <c r="O511" s="4">
        <v>0</v>
      </c>
      <c r="P511" s="4"/>
      <c r="Q511" s="4"/>
      <c r="R511" s="4"/>
      <c r="S511" s="4"/>
      <c r="T511" s="4"/>
      <c r="U511" s="4"/>
      <c r="V511" s="4"/>
      <c r="W511" s="4"/>
    </row>
    <row r="512" spans="1:23" x14ac:dyDescent="0.2">
      <c r="A512" s="4">
        <v>50</v>
      </c>
      <c r="B512" s="4">
        <v>0</v>
      </c>
      <c r="C512" s="4">
        <v>0</v>
      </c>
      <c r="D512" s="4">
        <v>2</v>
      </c>
      <c r="E512" s="4">
        <v>0</v>
      </c>
      <c r="F512" s="4">
        <v>0</v>
      </c>
      <c r="G512" s="4" t="s">
        <v>191</v>
      </c>
      <c r="H512" s="4" t="s">
        <v>144</v>
      </c>
      <c r="I512" s="4"/>
      <c r="J512" s="4"/>
      <c r="K512" s="4">
        <v>212</v>
      </c>
      <c r="L512" s="4">
        <v>81</v>
      </c>
      <c r="M512" s="4">
        <v>1</v>
      </c>
      <c r="N512" s="4" t="s">
        <v>2</v>
      </c>
      <c r="O512" s="4">
        <v>0</v>
      </c>
      <c r="P512" s="4"/>
      <c r="Q512" s="4"/>
      <c r="R512" s="4"/>
      <c r="S512" s="4"/>
      <c r="T512" s="4"/>
      <c r="U512" s="4"/>
      <c r="V512" s="4"/>
      <c r="W512" s="4"/>
    </row>
    <row r="513" spans="1:23" x14ac:dyDescent="0.2">
      <c r="A513" s="4">
        <v>50</v>
      </c>
      <c r="B513" s="4">
        <v>0</v>
      </c>
      <c r="C513" s="4">
        <v>0</v>
      </c>
      <c r="D513" s="4">
        <v>2</v>
      </c>
      <c r="E513" s="4">
        <v>0</v>
      </c>
      <c r="F513" s="4">
        <v>0</v>
      </c>
      <c r="G513" s="4" t="s">
        <v>192</v>
      </c>
      <c r="H513" s="4" t="s">
        <v>146</v>
      </c>
      <c r="I513" s="4"/>
      <c r="J513" s="4"/>
      <c r="K513" s="4">
        <v>212</v>
      </c>
      <c r="L513" s="4">
        <v>82</v>
      </c>
      <c r="M513" s="4">
        <v>1</v>
      </c>
      <c r="N513" s="4" t="s">
        <v>2</v>
      </c>
      <c r="O513" s="4">
        <v>0</v>
      </c>
      <c r="P513" s="4"/>
      <c r="Q513" s="4"/>
      <c r="R513" s="4"/>
      <c r="S513" s="4"/>
      <c r="T513" s="4"/>
      <c r="U513" s="4"/>
      <c r="V513" s="4"/>
      <c r="W513" s="4"/>
    </row>
    <row r="514" spans="1:23" x14ac:dyDescent="0.2">
      <c r="A514" s="4">
        <v>50</v>
      </c>
      <c r="B514" s="4">
        <v>0</v>
      </c>
      <c r="C514" s="4">
        <v>0</v>
      </c>
      <c r="D514" s="4">
        <v>2</v>
      </c>
      <c r="E514" s="4">
        <v>0</v>
      </c>
      <c r="F514" s="4">
        <f>ROUND(F503+F512+F513,O514)</f>
        <v>0</v>
      </c>
      <c r="G514" s="4" t="s">
        <v>193</v>
      </c>
      <c r="H514" s="4" t="s">
        <v>194</v>
      </c>
      <c r="I514" s="4"/>
      <c r="J514" s="4"/>
      <c r="K514" s="4">
        <v>212</v>
      </c>
      <c r="L514" s="4">
        <v>83</v>
      </c>
      <c r="M514" s="4">
        <v>1</v>
      </c>
      <c r="N514" s="4" t="s">
        <v>195</v>
      </c>
      <c r="O514" s="4">
        <v>0</v>
      </c>
      <c r="P514" s="4"/>
      <c r="Q514" s="4"/>
      <c r="R514" s="4"/>
      <c r="S514" s="4"/>
      <c r="T514" s="4"/>
      <c r="U514" s="4"/>
      <c r="V514" s="4"/>
      <c r="W514" s="4"/>
    </row>
    <row r="515" spans="1:23" x14ac:dyDescent="0.2">
      <c r="A515" s="4">
        <v>50</v>
      </c>
      <c r="B515" s="4">
        <v>1</v>
      </c>
      <c r="C515" s="4">
        <v>0</v>
      </c>
      <c r="D515" s="4">
        <v>2</v>
      </c>
      <c r="E515" s="4">
        <v>0</v>
      </c>
      <c r="F515" s="4">
        <f>ROUND(F516+F519+F520+F517,O515)</f>
        <v>285831</v>
      </c>
      <c r="G515" s="4" t="s">
        <v>196</v>
      </c>
      <c r="H515" s="4" t="s">
        <v>197</v>
      </c>
      <c r="I515" s="4"/>
      <c r="J515" s="4"/>
      <c r="K515" s="4">
        <v>212</v>
      </c>
      <c r="L515" s="4">
        <v>84</v>
      </c>
      <c r="M515" s="4">
        <v>1</v>
      </c>
      <c r="N515" s="4" t="s">
        <v>2</v>
      </c>
      <c r="O515" s="4">
        <v>0</v>
      </c>
      <c r="P515" s="4"/>
      <c r="Q515" s="4"/>
      <c r="R515" s="4"/>
      <c r="S515" s="4"/>
      <c r="T515" s="4"/>
      <c r="U515" s="4"/>
      <c r="V515" s="4"/>
      <c r="W515" s="4"/>
    </row>
    <row r="516" spans="1:23" x14ac:dyDescent="0.2">
      <c r="A516" s="4">
        <v>50</v>
      </c>
      <c r="B516" s="4">
        <v>0</v>
      </c>
      <c r="C516" s="4">
        <v>0</v>
      </c>
      <c r="D516" s="4">
        <v>2</v>
      </c>
      <c r="E516" s="4">
        <v>0</v>
      </c>
      <c r="F516" s="4">
        <v>20166</v>
      </c>
      <c r="G516" s="4" t="s">
        <v>198</v>
      </c>
      <c r="H516" s="4" t="s">
        <v>131</v>
      </c>
      <c r="I516" s="4"/>
      <c r="J516" s="4"/>
      <c r="K516" s="4">
        <v>212</v>
      </c>
      <c r="L516" s="4">
        <v>85</v>
      </c>
      <c r="M516" s="4">
        <v>3</v>
      </c>
      <c r="N516" s="4" t="s">
        <v>2</v>
      </c>
      <c r="O516" s="4">
        <v>0</v>
      </c>
      <c r="P516" s="4"/>
      <c r="Q516" s="4"/>
      <c r="R516" s="4"/>
      <c r="S516" s="4"/>
      <c r="T516" s="4"/>
      <c r="U516" s="4"/>
      <c r="V516" s="4"/>
      <c r="W516" s="4"/>
    </row>
    <row r="517" spans="1:23" x14ac:dyDescent="0.2">
      <c r="A517" s="4">
        <v>50</v>
      </c>
      <c r="B517" s="4">
        <v>0</v>
      </c>
      <c r="C517" s="4">
        <v>0</v>
      </c>
      <c r="D517" s="4">
        <v>2</v>
      </c>
      <c r="E517" s="4">
        <v>0</v>
      </c>
      <c r="F517" s="4">
        <v>0</v>
      </c>
      <c r="G517" s="4" t="s">
        <v>199</v>
      </c>
      <c r="H517" s="4" t="s">
        <v>133</v>
      </c>
      <c r="I517" s="4"/>
      <c r="J517" s="4"/>
      <c r="K517" s="4">
        <v>212</v>
      </c>
      <c r="L517" s="4">
        <v>86</v>
      </c>
      <c r="M517" s="4">
        <v>1</v>
      </c>
      <c r="N517" s="4" t="s">
        <v>2</v>
      </c>
      <c r="O517" s="4">
        <v>0</v>
      </c>
      <c r="P517" s="4"/>
      <c r="Q517" s="4"/>
      <c r="R517" s="4"/>
      <c r="S517" s="4"/>
      <c r="T517" s="4"/>
      <c r="U517" s="4"/>
      <c r="V517" s="4"/>
      <c r="W517" s="4"/>
    </row>
    <row r="518" spans="1:23" x14ac:dyDescent="0.2">
      <c r="A518" s="4">
        <v>50</v>
      </c>
      <c r="B518" s="4">
        <v>0</v>
      </c>
      <c r="C518" s="4">
        <v>0</v>
      </c>
      <c r="D518" s="4">
        <v>2</v>
      </c>
      <c r="E518" s="4">
        <v>0</v>
      </c>
      <c r="F518" s="4">
        <v>0</v>
      </c>
      <c r="G518" s="4" t="s">
        <v>200</v>
      </c>
      <c r="H518" s="4" t="s">
        <v>92</v>
      </c>
      <c r="I518" s="4"/>
      <c r="J518" s="4"/>
      <c r="K518" s="4">
        <v>212</v>
      </c>
      <c r="L518" s="4">
        <v>87</v>
      </c>
      <c r="M518" s="4">
        <v>1</v>
      </c>
      <c r="N518" s="4" t="s">
        <v>2</v>
      </c>
      <c r="O518" s="4">
        <v>0</v>
      </c>
      <c r="P518" s="4"/>
      <c r="Q518" s="4"/>
      <c r="R518" s="4"/>
      <c r="S518" s="4"/>
      <c r="T518" s="4"/>
      <c r="U518" s="4"/>
      <c r="V518" s="4"/>
      <c r="W518" s="4"/>
    </row>
    <row r="519" spans="1:23" x14ac:dyDescent="0.2">
      <c r="A519" s="4">
        <v>50</v>
      </c>
      <c r="B519" s="4">
        <v>0</v>
      </c>
      <c r="C519" s="4">
        <v>0</v>
      </c>
      <c r="D519" s="4">
        <v>2</v>
      </c>
      <c r="E519" s="4">
        <v>0</v>
      </c>
      <c r="F519" s="4">
        <v>59344</v>
      </c>
      <c r="G519" s="4" t="s">
        <v>201</v>
      </c>
      <c r="H519" s="4" t="s">
        <v>136</v>
      </c>
      <c r="I519" s="4"/>
      <c r="J519" s="4"/>
      <c r="K519" s="4">
        <v>212</v>
      </c>
      <c r="L519" s="4">
        <v>88</v>
      </c>
      <c r="M519" s="4">
        <v>3</v>
      </c>
      <c r="N519" s="4" t="s">
        <v>2</v>
      </c>
      <c r="O519" s="4">
        <v>0</v>
      </c>
      <c r="P519" s="4"/>
      <c r="Q519" s="4"/>
      <c r="R519" s="4"/>
      <c r="S519" s="4"/>
      <c r="T519" s="4"/>
      <c r="U519" s="4"/>
      <c r="V519" s="4"/>
      <c r="W519" s="4"/>
    </row>
    <row r="520" spans="1:23" x14ac:dyDescent="0.2">
      <c r="A520" s="4">
        <v>50</v>
      </c>
      <c r="B520" s="4">
        <v>0</v>
      </c>
      <c r="C520" s="4">
        <v>0</v>
      </c>
      <c r="D520" s="4">
        <v>2</v>
      </c>
      <c r="E520" s="4">
        <v>0</v>
      </c>
      <c r="F520" s="4">
        <v>206321</v>
      </c>
      <c r="G520" s="4" t="s">
        <v>202</v>
      </c>
      <c r="H520" s="4" t="s">
        <v>138</v>
      </c>
      <c r="I520" s="4"/>
      <c r="J520" s="4"/>
      <c r="K520" s="4">
        <v>212</v>
      </c>
      <c r="L520" s="4">
        <v>89</v>
      </c>
      <c r="M520" s="4">
        <v>3</v>
      </c>
      <c r="N520" s="4" t="s">
        <v>2</v>
      </c>
      <c r="O520" s="4">
        <v>0</v>
      </c>
      <c r="P520" s="4"/>
      <c r="Q520" s="4"/>
      <c r="R520" s="4"/>
      <c r="S520" s="4"/>
      <c r="T520" s="4"/>
      <c r="U520" s="4"/>
      <c r="V520" s="4"/>
      <c r="W520" s="4"/>
    </row>
    <row r="521" spans="1:23" x14ac:dyDescent="0.2">
      <c r="A521" s="4">
        <v>50</v>
      </c>
      <c r="B521" s="4">
        <v>0</v>
      </c>
      <c r="C521" s="4">
        <v>0</v>
      </c>
      <c r="D521" s="4">
        <v>2</v>
      </c>
      <c r="E521" s="4">
        <v>0</v>
      </c>
      <c r="F521" s="4">
        <v>18078</v>
      </c>
      <c r="G521" s="4" t="s">
        <v>203</v>
      </c>
      <c r="H521" s="4" t="s">
        <v>140</v>
      </c>
      <c r="I521" s="4"/>
      <c r="J521" s="4"/>
      <c r="K521" s="4">
        <v>212</v>
      </c>
      <c r="L521" s="4">
        <v>90</v>
      </c>
      <c r="M521" s="4">
        <v>3</v>
      </c>
      <c r="N521" s="4" t="s">
        <v>2</v>
      </c>
      <c r="O521" s="4">
        <v>0</v>
      </c>
      <c r="P521" s="4"/>
      <c r="Q521" s="4"/>
      <c r="R521" s="4"/>
      <c r="S521" s="4"/>
      <c r="T521" s="4"/>
      <c r="U521" s="4"/>
      <c r="V521" s="4"/>
      <c r="W521" s="4"/>
    </row>
    <row r="522" spans="1:23" x14ac:dyDescent="0.2">
      <c r="A522" s="4">
        <v>50</v>
      </c>
      <c r="B522" s="4">
        <v>0</v>
      </c>
      <c r="C522" s="4">
        <v>0</v>
      </c>
      <c r="D522" s="4">
        <v>2</v>
      </c>
      <c r="E522" s="4">
        <v>0</v>
      </c>
      <c r="F522" s="4">
        <v>6294</v>
      </c>
      <c r="G522" s="4" t="s">
        <v>204</v>
      </c>
      <c r="H522" s="4" t="s">
        <v>94</v>
      </c>
      <c r="I522" s="4"/>
      <c r="J522" s="4"/>
      <c r="K522" s="4">
        <v>212</v>
      </c>
      <c r="L522" s="4">
        <v>91</v>
      </c>
      <c r="M522" s="4">
        <v>3</v>
      </c>
      <c r="N522" s="4" t="s">
        <v>2</v>
      </c>
      <c r="O522" s="4">
        <v>0</v>
      </c>
      <c r="P522" s="4"/>
      <c r="Q522" s="4"/>
      <c r="R522" s="4"/>
      <c r="S522" s="4"/>
      <c r="T522" s="4"/>
      <c r="U522" s="4"/>
      <c r="V522" s="4"/>
      <c r="W522" s="4"/>
    </row>
    <row r="523" spans="1:23" x14ac:dyDescent="0.2">
      <c r="A523" s="4">
        <v>50</v>
      </c>
      <c r="B523" s="4">
        <v>0</v>
      </c>
      <c r="C523" s="4">
        <v>0</v>
      </c>
      <c r="D523" s="4">
        <v>2</v>
      </c>
      <c r="E523" s="4">
        <v>0</v>
      </c>
      <c r="F523" s="4">
        <v>1437</v>
      </c>
      <c r="G523" s="4" t="s">
        <v>205</v>
      </c>
      <c r="H523" s="4" t="s">
        <v>96</v>
      </c>
      <c r="I523" s="4"/>
      <c r="J523" s="4"/>
      <c r="K523" s="4">
        <v>212</v>
      </c>
      <c r="L523" s="4">
        <v>92</v>
      </c>
      <c r="M523" s="4">
        <v>3</v>
      </c>
      <c r="N523" s="4" t="s">
        <v>2</v>
      </c>
      <c r="O523" s="4">
        <v>0</v>
      </c>
      <c r="P523" s="4"/>
      <c r="Q523" s="4"/>
      <c r="R523" s="4"/>
      <c r="S523" s="4"/>
      <c r="T523" s="4"/>
      <c r="U523" s="4"/>
      <c r="V523" s="4"/>
      <c r="W523" s="4"/>
    </row>
    <row r="524" spans="1:23" x14ac:dyDescent="0.2">
      <c r="A524" s="4">
        <v>50</v>
      </c>
      <c r="B524" s="4">
        <v>1</v>
      </c>
      <c r="C524" s="4">
        <v>0</v>
      </c>
      <c r="D524" s="4">
        <v>2</v>
      </c>
      <c r="E524" s="4">
        <v>0</v>
      </c>
      <c r="F524" s="4">
        <v>69840</v>
      </c>
      <c r="G524" s="4" t="s">
        <v>206</v>
      </c>
      <c r="H524" s="4" t="s">
        <v>144</v>
      </c>
      <c r="I524" s="4"/>
      <c r="J524" s="4"/>
      <c r="K524" s="4">
        <v>212</v>
      </c>
      <c r="L524" s="4">
        <v>93</v>
      </c>
      <c r="M524" s="4">
        <v>1</v>
      </c>
      <c r="N524" s="4" t="s">
        <v>2</v>
      </c>
      <c r="O524" s="4">
        <v>0</v>
      </c>
      <c r="P524" s="4"/>
      <c r="Q524" s="4"/>
      <c r="R524" s="4"/>
      <c r="S524" s="4"/>
      <c r="T524" s="4"/>
      <c r="U524" s="4"/>
      <c r="V524" s="4"/>
      <c r="W524" s="4"/>
    </row>
    <row r="525" spans="1:23" x14ac:dyDescent="0.2">
      <c r="A525" s="4">
        <v>50</v>
      </c>
      <c r="B525" s="4">
        <v>1</v>
      </c>
      <c r="C525" s="4">
        <v>0</v>
      </c>
      <c r="D525" s="4">
        <v>2</v>
      </c>
      <c r="E525" s="4">
        <v>0</v>
      </c>
      <c r="F525" s="4">
        <v>53769</v>
      </c>
      <c r="G525" s="4" t="s">
        <v>207</v>
      </c>
      <c r="H525" s="4" t="s">
        <v>146</v>
      </c>
      <c r="I525" s="4"/>
      <c r="J525" s="4"/>
      <c r="K525" s="4">
        <v>212</v>
      </c>
      <c r="L525" s="4">
        <v>94</v>
      </c>
      <c r="M525" s="4">
        <v>1</v>
      </c>
      <c r="N525" s="4" t="s">
        <v>2</v>
      </c>
      <c r="O525" s="4">
        <v>0</v>
      </c>
      <c r="P525" s="4"/>
      <c r="Q525" s="4"/>
      <c r="R525" s="4"/>
      <c r="S525" s="4"/>
      <c r="T525" s="4"/>
      <c r="U525" s="4"/>
      <c r="V525" s="4"/>
      <c r="W525" s="4"/>
    </row>
    <row r="526" spans="1:23" x14ac:dyDescent="0.2">
      <c r="A526" s="4">
        <v>50</v>
      </c>
      <c r="B526" s="4">
        <v>1</v>
      </c>
      <c r="C526" s="4">
        <v>0</v>
      </c>
      <c r="D526" s="4">
        <v>2</v>
      </c>
      <c r="E526" s="4">
        <v>0</v>
      </c>
      <c r="F526" s="4">
        <f>ROUND(F515+F524+F525,O526)</f>
        <v>409440</v>
      </c>
      <c r="G526" s="4" t="s">
        <v>208</v>
      </c>
      <c r="H526" s="4" t="s">
        <v>209</v>
      </c>
      <c r="I526" s="4"/>
      <c r="J526" s="4"/>
      <c r="K526" s="4">
        <v>212</v>
      </c>
      <c r="L526" s="4">
        <v>95</v>
      </c>
      <c r="M526" s="4">
        <v>1</v>
      </c>
      <c r="N526" s="4" t="s">
        <v>210</v>
      </c>
      <c r="O526" s="4">
        <v>0</v>
      </c>
      <c r="P526" s="4"/>
      <c r="Q526" s="4"/>
      <c r="R526" s="4"/>
      <c r="S526" s="4"/>
      <c r="T526" s="4"/>
      <c r="U526" s="4"/>
      <c r="V526" s="4"/>
      <c r="W526" s="4"/>
    </row>
    <row r="527" spans="1:23" x14ac:dyDescent="0.2">
      <c r="A527" s="4">
        <v>50</v>
      </c>
      <c r="B527" s="4">
        <v>0</v>
      </c>
      <c r="C527" s="4">
        <v>0</v>
      </c>
      <c r="D527" s="4">
        <v>2</v>
      </c>
      <c r="E527" s="4">
        <v>0</v>
      </c>
      <c r="F527" s="4">
        <f>ROUND(F528+F531+F532+F529,O527)</f>
        <v>0</v>
      </c>
      <c r="G527" s="4" t="s">
        <v>211</v>
      </c>
      <c r="H527" s="4" t="s">
        <v>212</v>
      </c>
      <c r="I527" s="4"/>
      <c r="J527" s="4"/>
      <c r="K527" s="4">
        <v>212</v>
      </c>
      <c r="L527" s="4">
        <v>96</v>
      </c>
      <c r="M527" s="4">
        <v>1</v>
      </c>
      <c r="N527" s="4" t="s">
        <v>2</v>
      </c>
      <c r="O527" s="4">
        <v>0</v>
      </c>
      <c r="P527" s="4"/>
      <c r="Q527" s="4"/>
      <c r="R527" s="4"/>
      <c r="S527" s="4"/>
      <c r="T527" s="4"/>
      <c r="U527" s="4"/>
      <c r="V527" s="4"/>
      <c r="W527" s="4"/>
    </row>
    <row r="528" spans="1:23" x14ac:dyDescent="0.2">
      <c r="A528" s="4">
        <v>50</v>
      </c>
      <c r="B528" s="4">
        <v>0</v>
      </c>
      <c r="C528" s="4">
        <v>0</v>
      </c>
      <c r="D528" s="4">
        <v>2</v>
      </c>
      <c r="E528" s="4">
        <v>0</v>
      </c>
      <c r="F528" s="4">
        <v>0</v>
      </c>
      <c r="G528" s="4" t="s">
        <v>213</v>
      </c>
      <c r="H528" s="4" t="s">
        <v>131</v>
      </c>
      <c r="I528" s="4"/>
      <c r="J528" s="4"/>
      <c r="K528" s="4">
        <v>212</v>
      </c>
      <c r="L528" s="4">
        <v>97</v>
      </c>
      <c r="M528" s="4">
        <v>3</v>
      </c>
      <c r="N528" s="4" t="s">
        <v>2</v>
      </c>
      <c r="O528" s="4">
        <v>0</v>
      </c>
      <c r="P528" s="4"/>
      <c r="Q528" s="4"/>
      <c r="R528" s="4"/>
      <c r="S528" s="4"/>
      <c r="T528" s="4"/>
      <c r="U528" s="4"/>
      <c r="V528" s="4"/>
      <c r="W528" s="4"/>
    </row>
    <row r="529" spans="1:23" x14ac:dyDescent="0.2">
      <c r="A529" s="4">
        <v>50</v>
      </c>
      <c r="B529" s="4">
        <v>0</v>
      </c>
      <c r="C529" s="4">
        <v>0</v>
      </c>
      <c r="D529" s="4">
        <v>2</v>
      </c>
      <c r="E529" s="4">
        <v>0</v>
      </c>
      <c r="F529" s="4">
        <v>0</v>
      </c>
      <c r="G529" s="4" t="s">
        <v>214</v>
      </c>
      <c r="H529" s="4" t="s">
        <v>133</v>
      </c>
      <c r="I529" s="4"/>
      <c r="J529" s="4"/>
      <c r="K529" s="4">
        <v>212</v>
      </c>
      <c r="L529" s="4">
        <v>98</v>
      </c>
      <c r="M529" s="4">
        <v>1</v>
      </c>
      <c r="N529" s="4" t="s">
        <v>2</v>
      </c>
      <c r="O529" s="4">
        <v>0</v>
      </c>
      <c r="P529" s="4"/>
      <c r="Q529" s="4"/>
      <c r="R529" s="4"/>
      <c r="S529" s="4"/>
      <c r="T529" s="4"/>
      <c r="U529" s="4"/>
      <c r="V529" s="4"/>
      <c r="W529" s="4"/>
    </row>
    <row r="530" spans="1:23" x14ac:dyDescent="0.2">
      <c r="A530" s="4">
        <v>50</v>
      </c>
      <c r="B530" s="4">
        <v>0</v>
      </c>
      <c r="C530" s="4">
        <v>0</v>
      </c>
      <c r="D530" s="4">
        <v>2</v>
      </c>
      <c r="E530" s="4">
        <v>0</v>
      </c>
      <c r="F530" s="4">
        <v>0</v>
      </c>
      <c r="G530" s="4" t="s">
        <v>215</v>
      </c>
      <c r="H530" s="4" t="s">
        <v>92</v>
      </c>
      <c r="I530" s="4"/>
      <c r="J530" s="4"/>
      <c r="K530" s="4">
        <v>212</v>
      </c>
      <c r="L530" s="4">
        <v>99</v>
      </c>
      <c r="M530" s="4">
        <v>1</v>
      </c>
      <c r="N530" s="4" t="s">
        <v>2</v>
      </c>
      <c r="O530" s="4">
        <v>0</v>
      </c>
      <c r="P530" s="4"/>
      <c r="Q530" s="4"/>
      <c r="R530" s="4"/>
      <c r="S530" s="4"/>
      <c r="T530" s="4"/>
      <c r="U530" s="4"/>
      <c r="V530" s="4"/>
      <c r="W530" s="4"/>
    </row>
    <row r="531" spans="1:23" x14ac:dyDescent="0.2">
      <c r="A531" s="4">
        <v>50</v>
      </c>
      <c r="B531" s="4">
        <v>0</v>
      </c>
      <c r="C531" s="4">
        <v>0</v>
      </c>
      <c r="D531" s="4">
        <v>2</v>
      </c>
      <c r="E531" s="4">
        <v>0</v>
      </c>
      <c r="F531" s="4">
        <v>0</v>
      </c>
      <c r="G531" s="4" t="s">
        <v>216</v>
      </c>
      <c r="H531" s="4" t="s">
        <v>136</v>
      </c>
      <c r="I531" s="4"/>
      <c r="J531" s="4"/>
      <c r="K531" s="4">
        <v>212</v>
      </c>
      <c r="L531" s="4">
        <v>100</v>
      </c>
      <c r="M531" s="4">
        <v>3</v>
      </c>
      <c r="N531" s="4" t="s">
        <v>2</v>
      </c>
      <c r="O531" s="4">
        <v>0</v>
      </c>
      <c r="P531" s="4"/>
      <c r="Q531" s="4"/>
      <c r="R531" s="4"/>
      <c r="S531" s="4"/>
      <c r="T531" s="4"/>
      <c r="U531" s="4"/>
      <c r="V531" s="4"/>
      <c r="W531" s="4"/>
    </row>
    <row r="532" spans="1:23" x14ac:dyDescent="0.2">
      <c r="A532" s="4">
        <v>50</v>
      </c>
      <c r="B532" s="4">
        <v>0</v>
      </c>
      <c r="C532" s="4">
        <v>0</v>
      </c>
      <c r="D532" s="4">
        <v>2</v>
      </c>
      <c r="E532" s="4">
        <v>0</v>
      </c>
      <c r="F532" s="4">
        <v>0</v>
      </c>
      <c r="G532" s="4" t="s">
        <v>217</v>
      </c>
      <c r="H532" s="4" t="s">
        <v>138</v>
      </c>
      <c r="I532" s="4"/>
      <c r="J532" s="4"/>
      <c r="K532" s="4">
        <v>212</v>
      </c>
      <c r="L532" s="4">
        <v>101</v>
      </c>
      <c r="M532" s="4">
        <v>3</v>
      </c>
      <c r="N532" s="4" t="s">
        <v>2</v>
      </c>
      <c r="O532" s="4">
        <v>0</v>
      </c>
      <c r="P532" s="4"/>
      <c r="Q532" s="4"/>
      <c r="R532" s="4"/>
      <c r="S532" s="4"/>
      <c r="T532" s="4"/>
      <c r="U532" s="4"/>
      <c r="V532" s="4"/>
      <c r="W532" s="4"/>
    </row>
    <row r="533" spans="1:23" x14ac:dyDescent="0.2">
      <c r="A533" s="4">
        <v>50</v>
      </c>
      <c r="B533" s="4">
        <v>0</v>
      </c>
      <c r="C533" s="4">
        <v>0</v>
      </c>
      <c r="D533" s="4">
        <v>2</v>
      </c>
      <c r="E533" s="4">
        <v>0</v>
      </c>
      <c r="F533" s="4">
        <v>0</v>
      </c>
      <c r="G533" s="4" t="s">
        <v>218</v>
      </c>
      <c r="H533" s="4" t="s">
        <v>140</v>
      </c>
      <c r="I533" s="4"/>
      <c r="J533" s="4"/>
      <c r="K533" s="4">
        <v>212</v>
      </c>
      <c r="L533" s="4">
        <v>102</v>
      </c>
      <c r="M533" s="4">
        <v>3</v>
      </c>
      <c r="N533" s="4" t="s">
        <v>2</v>
      </c>
      <c r="O533" s="4">
        <v>0</v>
      </c>
      <c r="P533" s="4"/>
      <c r="Q533" s="4"/>
      <c r="R533" s="4"/>
      <c r="S533" s="4"/>
      <c r="T533" s="4"/>
      <c r="U533" s="4"/>
      <c r="V533" s="4"/>
      <c r="W533" s="4"/>
    </row>
    <row r="534" spans="1:23" x14ac:dyDescent="0.2">
      <c r="A534" s="4">
        <v>50</v>
      </c>
      <c r="B534" s="4">
        <v>0</v>
      </c>
      <c r="C534" s="4">
        <v>0</v>
      </c>
      <c r="D534" s="4">
        <v>2</v>
      </c>
      <c r="E534" s="4">
        <v>0</v>
      </c>
      <c r="F534" s="4">
        <v>0</v>
      </c>
      <c r="G534" s="4" t="s">
        <v>219</v>
      </c>
      <c r="H534" s="4" t="s">
        <v>94</v>
      </c>
      <c r="I534" s="4"/>
      <c r="J534" s="4"/>
      <c r="K534" s="4">
        <v>212</v>
      </c>
      <c r="L534" s="4">
        <v>103</v>
      </c>
      <c r="M534" s="4">
        <v>3</v>
      </c>
      <c r="N534" s="4" t="s">
        <v>2</v>
      </c>
      <c r="O534" s="4">
        <v>0</v>
      </c>
      <c r="P534" s="4"/>
      <c r="Q534" s="4"/>
      <c r="R534" s="4"/>
      <c r="S534" s="4"/>
      <c r="T534" s="4"/>
      <c r="U534" s="4"/>
      <c r="V534" s="4"/>
      <c r="W534" s="4"/>
    </row>
    <row r="535" spans="1:23" x14ac:dyDescent="0.2">
      <c r="A535" s="4">
        <v>50</v>
      </c>
      <c r="B535" s="4">
        <v>0</v>
      </c>
      <c r="C535" s="4">
        <v>0</v>
      </c>
      <c r="D535" s="4">
        <v>2</v>
      </c>
      <c r="E535" s="4">
        <v>0</v>
      </c>
      <c r="F535" s="4">
        <v>0</v>
      </c>
      <c r="G535" s="4" t="s">
        <v>220</v>
      </c>
      <c r="H535" s="4" t="s">
        <v>96</v>
      </c>
      <c r="I535" s="4"/>
      <c r="J535" s="4"/>
      <c r="K535" s="4">
        <v>212</v>
      </c>
      <c r="L535" s="4">
        <v>104</v>
      </c>
      <c r="M535" s="4">
        <v>3</v>
      </c>
      <c r="N535" s="4" t="s">
        <v>2</v>
      </c>
      <c r="O535" s="4">
        <v>0</v>
      </c>
      <c r="P535" s="4"/>
      <c r="Q535" s="4"/>
      <c r="R535" s="4"/>
      <c r="S535" s="4"/>
      <c r="T535" s="4"/>
      <c r="U535" s="4"/>
      <c r="V535" s="4"/>
      <c r="W535" s="4"/>
    </row>
    <row r="536" spans="1:23" x14ac:dyDescent="0.2">
      <c r="A536" s="4">
        <v>50</v>
      </c>
      <c r="B536" s="4">
        <v>0</v>
      </c>
      <c r="C536" s="4">
        <v>0</v>
      </c>
      <c r="D536" s="4">
        <v>2</v>
      </c>
      <c r="E536" s="4">
        <v>0</v>
      </c>
      <c r="F536" s="4">
        <v>0</v>
      </c>
      <c r="G536" s="4" t="s">
        <v>221</v>
      </c>
      <c r="H536" s="4" t="s">
        <v>144</v>
      </c>
      <c r="I536" s="4"/>
      <c r="J536" s="4"/>
      <c r="K536" s="4">
        <v>212</v>
      </c>
      <c r="L536" s="4">
        <v>105</v>
      </c>
      <c r="M536" s="4">
        <v>1</v>
      </c>
      <c r="N536" s="4" t="s">
        <v>2</v>
      </c>
      <c r="O536" s="4">
        <v>0</v>
      </c>
      <c r="P536" s="4"/>
      <c r="Q536" s="4"/>
      <c r="R536" s="4"/>
      <c r="S536" s="4"/>
      <c r="T536" s="4"/>
      <c r="U536" s="4"/>
      <c r="V536" s="4"/>
      <c r="W536" s="4"/>
    </row>
    <row r="537" spans="1:23" x14ac:dyDescent="0.2">
      <c r="A537" s="4">
        <v>50</v>
      </c>
      <c r="B537" s="4">
        <v>0</v>
      </c>
      <c r="C537" s="4">
        <v>0</v>
      </c>
      <c r="D537" s="4">
        <v>2</v>
      </c>
      <c r="E537" s="4">
        <v>0</v>
      </c>
      <c r="F537" s="4">
        <v>0</v>
      </c>
      <c r="G537" s="4" t="s">
        <v>222</v>
      </c>
      <c r="H537" s="4" t="s">
        <v>146</v>
      </c>
      <c r="I537" s="4"/>
      <c r="J537" s="4"/>
      <c r="K537" s="4">
        <v>212</v>
      </c>
      <c r="L537" s="4">
        <v>106</v>
      </c>
      <c r="M537" s="4">
        <v>1</v>
      </c>
      <c r="N537" s="4" t="s">
        <v>2</v>
      </c>
      <c r="O537" s="4">
        <v>0</v>
      </c>
      <c r="P537" s="4"/>
      <c r="Q537" s="4"/>
      <c r="R537" s="4"/>
      <c r="S537" s="4"/>
      <c r="T537" s="4"/>
      <c r="U537" s="4"/>
      <c r="V537" s="4"/>
      <c r="W537" s="4"/>
    </row>
    <row r="538" spans="1:23" x14ac:dyDescent="0.2">
      <c r="A538" s="4">
        <v>50</v>
      </c>
      <c r="B538" s="4">
        <v>0</v>
      </c>
      <c r="C538" s="4">
        <v>0</v>
      </c>
      <c r="D538" s="4">
        <v>2</v>
      </c>
      <c r="E538" s="4">
        <v>0</v>
      </c>
      <c r="F538" s="4">
        <f>ROUND(F527+F536+F537,O538)</f>
        <v>0</v>
      </c>
      <c r="G538" s="4" t="s">
        <v>223</v>
      </c>
      <c r="H538" s="4" t="s">
        <v>224</v>
      </c>
      <c r="I538" s="4"/>
      <c r="J538" s="4"/>
      <c r="K538" s="4">
        <v>212</v>
      </c>
      <c r="L538" s="4">
        <v>107</v>
      </c>
      <c r="M538" s="4">
        <v>1</v>
      </c>
      <c r="N538" s="4" t="s">
        <v>225</v>
      </c>
      <c r="O538" s="4">
        <v>0</v>
      </c>
      <c r="P538" s="4"/>
      <c r="Q538" s="4"/>
      <c r="R538" s="4"/>
      <c r="S538" s="4"/>
      <c r="T538" s="4"/>
      <c r="U538" s="4"/>
      <c r="V538" s="4"/>
      <c r="W538" s="4"/>
    </row>
    <row r="539" spans="1:23" x14ac:dyDescent="0.2">
      <c r="A539" s="4">
        <v>50</v>
      </c>
      <c r="B539" s="4">
        <v>0</v>
      </c>
      <c r="C539" s="4">
        <v>0</v>
      </c>
      <c r="D539" s="4">
        <v>2</v>
      </c>
      <c r="E539" s="4">
        <v>0</v>
      </c>
      <c r="F539" s="4">
        <f>ROUND(F540+F543+F544+F541,O539)</f>
        <v>0</v>
      </c>
      <c r="G539" s="4" t="s">
        <v>226</v>
      </c>
      <c r="H539" s="4" t="s">
        <v>227</v>
      </c>
      <c r="I539" s="4"/>
      <c r="J539" s="4"/>
      <c r="K539" s="4">
        <v>212</v>
      </c>
      <c r="L539" s="4">
        <v>108</v>
      </c>
      <c r="M539" s="4">
        <v>1</v>
      </c>
      <c r="N539" s="4" t="s">
        <v>2</v>
      </c>
      <c r="O539" s="4">
        <v>0</v>
      </c>
      <c r="P539" s="4"/>
      <c r="Q539" s="4"/>
      <c r="R539" s="4"/>
      <c r="S539" s="4"/>
      <c r="T539" s="4"/>
      <c r="U539" s="4"/>
      <c r="V539" s="4"/>
      <c r="W539" s="4"/>
    </row>
    <row r="540" spans="1:23" x14ac:dyDescent="0.2">
      <c r="A540" s="4">
        <v>50</v>
      </c>
      <c r="B540" s="4">
        <v>0</v>
      </c>
      <c r="C540" s="4">
        <v>0</v>
      </c>
      <c r="D540" s="4">
        <v>2</v>
      </c>
      <c r="E540" s="4">
        <v>0</v>
      </c>
      <c r="F540" s="4">
        <v>0</v>
      </c>
      <c r="G540" s="4" t="s">
        <v>228</v>
      </c>
      <c r="H540" s="4" t="s">
        <v>131</v>
      </c>
      <c r="I540" s="4"/>
      <c r="J540" s="4"/>
      <c r="K540" s="4">
        <v>212</v>
      </c>
      <c r="L540" s="4">
        <v>109</v>
      </c>
      <c r="M540" s="4">
        <v>3</v>
      </c>
      <c r="N540" s="4" t="s">
        <v>2</v>
      </c>
      <c r="O540" s="4">
        <v>0</v>
      </c>
      <c r="P540" s="4"/>
      <c r="Q540" s="4"/>
      <c r="R540" s="4"/>
      <c r="S540" s="4"/>
      <c r="T540" s="4"/>
      <c r="U540" s="4"/>
      <c r="V540" s="4"/>
      <c r="W540" s="4"/>
    </row>
    <row r="541" spans="1:23" x14ac:dyDescent="0.2">
      <c r="A541" s="4">
        <v>50</v>
      </c>
      <c r="B541" s="4">
        <v>0</v>
      </c>
      <c r="C541" s="4">
        <v>0</v>
      </c>
      <c r="D541" s="4">
        <v>2</v>
      </c>
      <c r="E541" s="4">
        <v>0</v>
      </c>
      <c r="F541" s="4">
        <v>0</v>
      </c>
      <c r="G541" s="4" t="s">
        <v>229</v>
      </c>
      <c r="H541" s="4" t="s">
        <v>133</v>
      </c>
      <c r="I541" s="4"/>
      <c r="J541" s="4"/>
      <c r="K541" s="4">
        <v>212</v>
      </c>
      <c r="L541" s="4">
        <v>110</v>
      </c>
      <c r="M541" s="4">
        <v>1</v>
      </c>
      <c r="N541" s="4" t="s">
        <v>2</v>
      </c>
      <c r="O541" s="4">
        <v>0</v>
      </c>
      <c r="P541" s="4"/>
      <c r="Q541" s="4"/>
      <c r="R541" s="4"/>
      <c r="S541" s="4"/>
      <c r="T541" s="4"/>
      <c r="U541" s="4"/>
      <c r="V541" s="4"/>
      <c r="W541" s="4"/>
    </row>
    <row r="542" spans="1:23" x14ac:dyDescent="0.2">
      <c r="A542" s="4">
        <v>50</v>
      </c>
      <c r="B542" s="4">
        <v>0</v>
      </c>
      <c r="C542" s="4">
        <v>0</v>
      </c>
      <c r="D542" s="4">
        <v>2</v>
      </c>
      <c r="E542" s="4">
        <v>0</v>
      </c>
      <c r="F542" s="4">
        <v>0</v>
      </c>
      <c r="G542" s="4" t="s">
        <v>230</v>
      </c>
      <c r="H542" s="4" t="s">
        <v>185</v>
      </c>
      <c r="I542" s="4"/>
      <c r="J542" s="4"/>
      <c r="K542" s="4">
        <v>212</v>
      </c>
      <c r="L542" s="4">
        <v>111</v>
      </c>
      <c r="M542" s="4">
        <v>1</v>
      </c>
      <c r="N542" s="4" t="s">
        <v>2</v>
      </c>
      <c r="O542" s="4">
        <v>0</v>
      </c>
      <c r="P542" s="4"/>
      <c r="Q542" s="4"/>
      <c r="R542" s="4"/>
      <c r="S542" s="4"/>
      <c r="T542" s="4"/>
      <c r="U542" s="4"/>
      <c r="V542" s="4"/>
      <c r="W542" s="4"/>
    </row>
    <row r="543" spans="1:23" x14ac:dyDescent="0.2">
      <c r="A543" s="4">
        <v>50</v>
      </c>
      <c r="B543" s="4">
        <v>0</v>
      </c>
      <c r="C543" s="4">
        <v>0</v>
      </c>
      <c r="D543" s="4">
        <v>2</v>
      </c>
      <c r="E543" s="4">
        <v>0</v>
      </c>
      <c r="F543" s="4">
        <v>0</v>
      </c>
      <c r="G543" s="4" t="s">
        <v>231</v>
      </c>
      <c r="H543" s="4" t="s">
        <v>136</v>
      </c>
      <c r="I543" s="4"/>
      <c r="J543" s="4"/>
      <c r="K543" s="4">
        <v>212</v>
      </c>
      <c r="L543" s="4">
        <v>112</v>
      </c>
      <c r="M543" s="4">
        <v>3</v>
      </c>
      <c r="N543" s="4" t="s">
        <v>2</v>
      </c>
      <c r="O543" s="4">
        <v>0</v>
      </c>
      <c r="P543" s="4"/>
      <c r="Q543" s="4"/>
      <c r="R543" s="4"/>
      <c r="S543" s="4"/>
      <c r="T543" s="4"/>
      <c r="U543" s="4"/>
      <c r="V543" s="4"/>
      <c r="W543" s="4"/>
    </row>
    <row r="544" spans="1:23" x14ac:dyDescent="0.2">
      <c r="A544" s="4">
        <v>50</v>
      </c>
      <c r="B544" s="4">
        <v>0</v>
      </c>
      <c r="C544" s="4">
        <v>0</v>
      </c>
      <c r="D544" s="4">
        <v>2</v>
      </c>
      <c r="E544" s="4">
        <v>0</v>
      </c>
      <c r="F544" s="4">
        <v>0</v>
      </c>
      <c r="G544" s="4" t="s">
        <v>232</v>
      </c>
      <c r="H544" s="4" t="s">
        <v>138</v>
      </c>
      <c r="I544" s="4"/>
      <c r="J544" s="4"/>
      <c r="K544" s="4">
        <v>212</v>
      </c>
      <c r="L544" s="4">
        <v>113</v>
      </c>
      <c r="M544" s="4">
        <v>3</v>
      </c>
      <c r="N544" s="4" t="s">
        <v>2</v>
      </c>
      <c r="O544" s="4">
        <v>0</v>
      </c>
      <c r="P544" s="4"/>
      <c r="Q544" s="4"/>
      <c r="R544" s="4"/>
      <c r="S544" s="4"/>
      <c r="T544" s="4"/>
      <c r="U544" s="4"/>
      <c r="V544" s="4"/>
      <c r="W544" s="4"/>
    </row>
    <row r="545" spans="1:23" x14ac:dyDescent="0.2">
      <c r="A545" s="4">
        <v>50</v>
      </c>
      <c r="B545" s="4">
        <v>0</v>
      </c>
      <c r="C545" s="4">
        <v>0</v>
      </c>
      <c r="D545" s="4">
        <v>2</v>
      </c>
      <c r="E545" s="4">
        <v>0</v>
      </c>
      <c r="F545" s="4">
        <v>0</v>
      </c>
      <c r="G545" s="4" t="s">
        <v>233</v>
      </c>
      <c r="H545" s="4" t="s">
        <v>140</v>
      </c>
      <c r="I545" s="4"/>
      <c r="J545" s="4"/>
      <c r="K545" s="4">
        <v>212</v>
      </c>
      <c r="L545" s="4">
        <v>114</v>
      </c>
      <c r="M545" s="4">
        <v>3</v>
      </c>
      <c r="N545" s="4" t="s">
        <v>2</v>
      </c>
      <c r="O545" s="4">
        <v>0</v>
      </c>
      <c r="P545" s="4"/>
      <c r="Q545" s="4"/>
      <c r="R545" s="4"/>
      <c r="S545" s="4"/>
      <c r="T545" s="4"/>
      <c r="U545" s="4"/>
      <c r="V545" s="4"/>
      <c r="W545" s="4"/>
    </row>
    <row r="546" spans="1:23" x14ac:dyDescent="0.2">
      <c r="A546" s="4">
        <v>50</v>
      </c>
      <c r="B546" s="4">
        <v>0</v>
      </c>
      <c r="C546" s="4">
        <v>0</v>
      </c>
      <c r="D546" s="4">
        <v>2</v>
      </c>
      <c r="E546" s="4">
        <v>0</v>
      </c>
      <c r="F546" s="4">
        <v>0</v>
      </c>
      <c r="G546" s="4" t="s">
        <v>234</v>
      </c>
      <c r="H546" s="4" t="s">
        <v>94</v>
      </c>
      <c r="I546" s="4"/>
      <c r="J546" s="4"/>
      <c r="K546" s="4">
        <v>212</v>
      </c>
      <c r="L546" s="4">
        <v>115</v>
      </c>
      <c r="M546" s="4">
        <v>3</v>
      </c>
      <c r="N546" s="4" t="s">
        <v>2</v>
      </c>
      <c r="O546" s="4">
        <v>0</v>
      </c>
      <c r="P546" s="4"/>
      <c r="Q546" s="4"/>
      <c r="R546" s="4"/>
      <c r="S546" s="4"/>
      <c r="T546" s="4"/>
      <c r="U546" s="4"/>
      <c r="V546" s="4"/>
      <c r="W546" s="4"/>
    </row>
    <row r="547" spans="1:23" x14ac:dyDescent="0.2">
      <c r="A547" s="4">
        <v>50</v>
      </c>
      <c r="B547" s="4">
        <v>0</v>
      </c>
      <c r="C547" s="4">
        <v>0</v>
      </c>
      <c r="D547" s="4">
        <v>2</v>
      </c>
      <c r="E547" s="4">
        <v>0</v>
      </c>
      <c r="F547" s="4">
        <v>0</v>
      </c>
      <c r="G547" s="4" t="s">
        <v>235</v>
      </c>
      <c r="H547" s="4" t="s">
        <v>96</v>
      </c>
      <c r="I547" s="4"/>
      <c r="J547" s="4"/>
      <c r="K547" s="4">
        <v>212</v>
      </c>
      <c r="L547" s="4">
        <v>116</v>
      </c>
      <c r="M547" s="4">
        <v>3</v>
      </c>
      <c r="N547" s="4" t="s">
        <v>2</v>
      </c>
      <c r="O547" s="4">
        <v>0</v>
      </c>
      <c r="P547" s="4"/>
      <c r="Q547" s="4"/>
      <c r="R547" s="4"/>
      <c r="S547" s="4"/>
      <c r="T547" s="4"/>
      <c r="U547" s="4"/>
      <c r="V547" s="4"/>
      <c r="W547" s="4"/>
    </row>
    <row r="548" spans="1:23" x14ac:dyDescent="0.2">
      <c r="A548" s="4">
        <v>50</v>
      </c>
      <c r="B548" s="4">
        <v>0</v>
      </c>
      <c r="C548" s="4">
        <v>0</v>
      </c>
      <c r="D548" s="4">
        <v>2</v>
      </c>
      <c r="E548" s="4">
        <v>0</v>
      </c>
      <c r="F548" s="4">
        <v>0</v>
      </c>
      <c r="G548" s="4" t="s">
        <v>236</v>
      </c>
      <c r="H548" s="4" t="s">
        <v>144</v>
      </c>
      <c r="I548" s="4"/>
      <c r="J548" s="4"/>
      <c r="K548" s="4">
        <v>212</v>
      </c>
      <c r="L548" s="4">
        <v>117</v>
      </c>
      <c r="M548" s="4">
        <v>1</v>
      </c>
      <c r="N548" s="4" t="s">
        <v>2</v>
      </c>
      <c r="O548" s="4">
        <v>0</v>
      </c>
      <c r="P548" s="4"/>
      <c r="Q548" s="4"/>
      <c r="R548" s="4"/>
      <c r="S548" s="4"/>
      <c r="T548" s="4"/>
      <c r="U548" s="4"/>
      <c r="V548" s="4"/>
      <c r="W548" s="4"/>
    </row>
    <row r="549" spans="1:23" x14ac:dyDescent="0.2">
      <c r="A549" s="4">
        <v>50</v>
      </c>
      <c r="B549" s="4">
        <v>0</v>
      </c>
      <c r="C549" s="4">
        <v>0</v>
      </c>
      <c r="D549" s="4">
        <v>2</v>
      </c>
      <c r="E549" s="4">
        <v>0</v>
      </c>
      <c r="F549" s="4">
        <v>0</v>
      </c>
      <c r="G549" s="4" t="s">
        <v>237</v>
      </c>
      <c r="H549" s="4" t="s">
        <v>146</v>
      </c>
      <c r="I549" s="4"/>
      <c r="J549" s="4"/>
      <c r="K549" s="4">
        <v>212</v>
      </c>
      <c r="L549" s="4">
        <v>118</v>
      </c>
      <c r="M549" s="4">
        <v>1</v>
      </c>
      <c r="N549" s="4" t="s">
        <v>2</v>
      </c>
      <c r="O549" s="4">
        <v>0</v>
      </c>
      <c r="P549" s="4"/>
      <c r="Q549" s="4"/>
      <c r="R549" s="4"/>
      <c r="S549" s="4"/>
      <c r="T549" s="4"/>
      <c r="U549" s="4"/>
      <c r="V549" s="4"/>
      <c r="W549" s="4"/>
    </row>
    <row r="550" spans="1:23" x14ac:dyDescent="0.2">
      <c r="A550" s="4">
        <v>50</v>
      </c>
      <c r="B550" s="4">
        <v>0</v>
      </c>
      <c r="C550" s="4">
        <v>0</v>
      </c>
      <c r="D550" s="4">
        <v>2</v>
      </c>
      <c r="E550" s="4">
        <v>0</v>
      </c>
      <c r="F550" s="4">
        <f>ROUND(F539+F548+F549,O550)</f>
        <v>0</v>
      </c>
      <c r="G550" s="4" t="s">
        <v>238</v>
      </c>
      <c r="H550" s="4" t="s">
        <v>239</v>
      </c>
      <c r="I550" s="4"/>
      <c r="J550" s="4"/>
      <c r="K550" s="4">
        <v>212</v>
      </c>
      <c r="L550" s="4">
        <v>119</v>
      </c>
      <c r="M550" s="4">
        <v>1</v>
      </c>
      <c r="N550" s="4" t="s">
        <v>240</v>
      </c>
      <c r="O550" s="4">
        <v>0</v>
      </c>
      <c r="P550" s="4"/>
      <c r="Q550" s="4"/>
      <c r="R550" s="4"/>
      <c r="S550" s="4"/>
      <c r="T550" s="4"/>
      <c r="U550" s="4"/>
      <c r="V550" s="4"/>
      <c r="W550" s="4"/>
    </row>
    <row r="551" spans="1:23" x14ac:dyDescent="0.2">
      <c r="A551" s="4">
        <v>50</v>
      </c>
      <c r="B551" s="4">
        <v>0</v>
      </c>
      <c r="C551" s="4">
        <v>0</v>
      </c>
      <c r="D551" s="4">
        <v>2</v>
      </c>
      <c r="E551" s="4">
        <v>0</v>
      </c>
      <c r="F551" s="4">
        <f>ROUND(F552+F555+F556+F553,O551)</f>
        <v>0</v>
      </c>
      <c r="G551" s="4" t="s">
        <v>241</v>
      </c>
      <c r="H551" s="4" t="s">
        <v>242</v>
      </c>
      <c r="I551" s="4"/>
      <c r="J551" s="4"/>
      <c r="K551" s="4">
        <v>212</v>
      </c>
      <c r="L551" s="4">
        <v>120</v>
      </c>
      <c r="M551" s="4">
        <v>1</v>
      </c>
      <c r="N551" s="4" t="s">
        <v>2</v>
      </c>
      <c r="O551" s="4">
        <v>0</v>
      </c>
      <c r="P551" s="4"/>
      <c r="Q551" s="4"/>
      <c r="R551" s="4"/>
      <c r="S551" s="4"/>
      <c r="T551" s="4"/>
      <c r="U551" s="4"/>
      <c r="V551" s="4"/>
      <c r="W551" s="4"/>
    </row>
    <row r="552" spans="1:23" x14ac:dyDescent="0.2">
      <c r="A552" s="4">
        <v>50</v>
      </c>
      <c r="B552" s="4">
        <v>0</v>
      </c>
      <c r="C552" s="4">
        <v>0</v>
      </c>
      <c r="D552" s="4">
        <v>2</v>
      </c>
      <c r="E552" s="4">
        <v>0</v>
      </c>
      <c r="F552" s="4">
        <v>0</v>
      </c>
      <c r="G552" s="4" t="s">
        <v>243</v>
      </c>
      <c r="H552" s="4" t="s">
        <v>131</v>
      </c>
      <c r="I552" s="4"/>
      <c r="J552" s="4"/>
      <c r="K552" s="4">
        <v>212</v>
      </c>
      <c r="L552" s="4">
        <v>121</v>
      </c>
      <c r="M552" s="4">
        <v>3</v>
      </c>
      <c r="N552" s="4" t="s">
        <v>2</v>
      </c>
      <c r="O552" s="4">
        <v>0</v>
      </c>
      <c r="P552" s="4"/>
      <c r="Q552" s="4"/>
      <c r="R552" s="4"/>
      <c r="S552" s="4"/>
      <c r="T552" s="4"/>
      <c r="U552" s="4"/>
      <c r="V552" s="4"/>
      <c r="W552" s="4"/>
    </row>
    <row r="553" spans="1:23" x14ac:dyDescent="0.2">
      <c r="A553" s="4">
        <v>50</v>
      </c>
      <c r="B553" s="4">
        <v>0</v>
      </c>
      <c r="C553" s="4">
        <v>0</v>
      </c>
      <c r="D553" s="4">
        <v>2</v>
      </c>
      <c r="E553" s="4">
        <v>0</v>
      </c>
      <c r="F553" s="4">
        <v>0</v>
      </c>
      <c r="G553" s="4" t="s">
        <v>244</v>
      </c>
      <c r="H553" s="4" t="s">
        <v>133</v>
      </c>
      <c r="I553" s="4"/>
      <c r="J553" s="4"/>
      <c r="K553" s="4">
        <v>212</v>
      </c>
      <c r="L553" s="4">
        <v>122</v>
      </c>
      <c r="M553" s="4">
        <v>1</v>
      </c>
      <c r="N553" s="4" t="s">
        <v>2</v>
      </c>
      <c r="O553" s="4">
        <v>0</v>
      </c>
      <c r="P553" s="4"/>
      <c r="Q553" s="4"/>
      <c r="R553" s="4"/>
      <c r="S553" s="4"/>
      <c r="T553" s="4"/>
      <c r="U553" s="4"/>
      <c r="V553" s="4"/>
      <c r="W553" s="4"/>
    </row>
    <row r="554" spans="1:23" x14ac:dyDescent="0.2">
      <c r="A554" s="4">
        <v>50</v>
      </c>
      <c r="B554" s="4">
        <v>0</v>
      </c>
      <c r="C554" s="4">
        <v>0</v>
      </c>
      <c r="D554" s="4">
        <v>2</v>
      </c>
      <c r="E554" s="4">
        <v>0</v>
      </c>
      <c r="F554" s="4">
        <v>0</v>
      </c>
      <c r="G554" s="4" t="s">
        <v>245</v>
      </c>
      <c r="H554" s="4" t="s">
        <v>92</v>
      </c>
      <c r="I554" s="4"/>
      <c r="J554" s="4"/>
      <c r="K554" s="4">
        <v>212</v>
      </c>
      <c r="L554" s="4">
        <v>123</v>
      </c>
      <c r="M554" s="4">
        <v>1</v>
      </c>
      <c r="N554" s="4" t="s">
        <v>2</v>
      </c>
      <c r="O554" s="4">
        <v>0</v>
      </c>
      <c r="P554" s="4"/>
      <c r="Q554" s="4"/>
      <c r="R554" s="4"/>
      <c r="S554" s="4"/>
      <c r="T554" s="4"/>
      <c r="U554" s="4"/>
      <c r="V554" s="4"/>
      <c r="W554" s="4"/>
    </row>
    <row r="555" spans="1:23" x14ac:dyDescent="0.2">
      <c r="A555" s="4">
        <v>50</v>
      </c>
      <c r="B555" s="4">
        <v>0</v>
      </c>
      <c r="C555" s="4">
        <v>0</v>
      </c>
      <c r="D555" s="4">
        <v>2</v>
      </c>
      <c r="E555" s="4">
        <v>0</v>
      </c>
      <c r="F555" s="4">
        <v>0</v>
      </c>
      <c r="G555" s="4" t="s">
        <v>246</v>
      </c>
      <c r="H555" s="4" t="s">
        <v>136</v>
      </c>
      <c r="I555" s="4"/>
      <c r="J555" s="4"/>
      <c r="K555" s="4">
        <v>212</v>
      </c>
      <c r="L555" s="4">
        <v>124</v>
      </c>
      <c r="M555" s="4">
        <v>3</v>
      </c>
      <c r="N555" s="4" t="s">
        <v>2</v>
      </c>
      <c r="O555" s="4">
        <v>0</v>
      </c>
      <c r="P555" s="4"/>
      <c r="Q555" s="4"/>
      <c r="R555" s="4"/>
      <c r="S555" s="4"/>
      <c r="T555" s="4"/>
      <c r="U555" s="4"/>
      <c r="V555" s="4"/>
      <c r="W555" s="4"/>
    </row>
    <row r="556" spans="1:23" x14ac:dyDescent="0.2">
      <c r="A556" s="4">
        <v>50</v>
      </c>
      <c r="B556" s="4">
        <v>0</v>
      </c>
      <c r="C556" s="4">
        <v>0</v>
      </c>
      <c r="D556" s="4">
        <v>2</v>
      </c>
      <c r="E556" s="4">
        <v>0</v>
      </c>
      <c r="F556" s="4">
        <v>0</v>
      </c>
      <c r="G556" s="4" t="s">
        <v>247</v>
      </c>
      <c r="H556" s="4" t="s">
        <v>138</v>
      </c>
      <c r="I556" s="4"/>
      <c r="J556" s="4"/>
      <c r="K556" s="4">
        <v>212</v>
      </c>
      <c r="L556" s="4">
        <v>125</v>
      </c>
      <c r="M556" s="4">
        <v>3</v>
      </c>
      <c r="N556" s="4" t="s">
        <v>2</v>
      </c>
      <c r="O556" s="4">
        <v>0</v>
      </c>
      <c r="P556" s="4"/>
      <c r="Q556" s="4"/>
      <c r="R556" s="4"/>
      <c r="S556" s="4"/>
      <c r="T556" s="4"/>
      <c r="U556" s="4"/>
      <c r="V556" s="4"/>
      <c r="W556" s="4"/>
    </row>
    <row r="557" spans="1:23" x14ac:dyDescent="0.2">
      <c r="A557" s="4">
        <v>50</v>
      </c>
      <c r="B557" s="4">
        <v>0</v>
      </c>
      <c r="C557" s="4">
        <v>0</v>
      </c>
      <c r="D557" s="4">
        <v>2</v>
      </c>
      <c r="E557" s="4">
        <v>0</v>
      </c>
      <c r="F557" s="4">
        <v>0</v>
      </c>
      <c r="G557" s="4" t="s">
        <v>248</v>
      </c>
      <c r="H557" s="4" t="s">
        <v>140</v>
      </c>
      <c r="I557" s="4"/>
      <c r="J557" s="4"/>
      <c r="K557" s="4">
        <v>212</v>
      </c>
      <c r="L557" s="4">
        <v>126</v>
      </c>
      <c r="M557" s="4">
        <v>3</v>
      </c>
      <c r="N557" s="4" t="s">
        <v>2</v>
      </c>
      <c r="O557" s="4">
        <v>0</v>
      </c>
      <c r="P557" s="4"/>
      <c r="Q557" s="4"/>
      <c r="R557" s="4"/>
      <c r="S557" s="4"/>
      <c r="T557" s="4"/>
      <c r="U557" s="4"/>
      <c r="V557" s="4"/>
      <c r="W557" s="4"/>
    </row>
    <row r="558" spans="1:23" x14ac:dyDescent="0.2">
      <c r="A558" s="4">
        <v>50</v>
      </c>
      <c r="B558" s="4">
        <v>0</v>
      </c>
      <c r="C558" s="4">
        <v>0</v>
      </c>
      <c r="D558" s="4">
        <v>2</v>
      </c>
      <c r="E558" s="4">
        <v>0</v>
      </c>
      <c r="F558" s="4">
        <v>0</v>
      </c>
      <c r="G558" s="4" t="s">
        <v>249</v>
      </c>
      <c r="H558" s="4" t="s">
        <v>94</v>
      </c>
      <c r="I558" s="4"/>
      <c r="J558" s="4"/>
      <c r="K558" s="4">
        <v>212</v>
      </c>
      <c r="L558" s="4">
        <v>127</v>
      </c>
      <c r="M558" s="4">
        <v>3</v>
      </c>
      <c r="N558" s="4" t="s">
        <v>2</v>
      </c>
      <c r="O558" s="4">
        <v>0</v>
      </c>
      <c r="P558" s="4"/>
      <c r="Q558" s="4"/>
      <c r="R558" s="4"/>
      <c r="S558" s="4"/>
      <c r="T558" s="4"/>
      <c r="U558" s="4"/>
      <c r="V558" s="4"/>
      <c r="W558" s="4"/>
    </row>
    <row r="559" spans="1:23" x14ac:dyDescent="0.2">
      <c r="A559" s="4">
        <v>50</v>
      </c>
      <c r="B559" s="4">
        <v>0</v>
      </c>
      <c r="C559" s="4">
        <v>0</v>
      </c>
      <c r="D559" s="4">
        <v>2</v>
      </c>
      <c r="E559" s="4">
        <v>0</v>
      </c>
      <c r="F559" s="4">
        <v>0</v>
      </c>
      <c r="G559" s="4" t="s">
        <v>250</v>
      </c>
      <c r="H559" s="4" t="s">
        <v>96</v>
      </c>
      <c r="I559" s="4"/>
      <c r="J559" s="4"/>
      <c r="K559" s="4">
        <v>212</v>
      </c>
      <c r="L559" s="4">
        <v>128</v>
      </c>
      <c r="M559" s="4">
        <v>3</v>
      </c>
      <c r="N559" s="4" t="s">
        <v>2</v>
      </c>
      <c r="O559" s="4">
        <v>0</v>
      </c>
      <c r="P559" s="4"/>
      <c r="Q559" s="4"/>
      <c r="R559" s="4"/>
      <c r="S559" s="4"/>
      <c r="T559" s="4"/>
      <c r="U559" s="4"/>
      <c r="V559" s="4"/>
      <c r="W559" s="4"/>
    </row>
    <row r="560" spans="1:23" x14ac:dyDescent="0.2">
      <c r="A560" s="4">
        <v>50</v>
      </c>
      <c r="B560" s="4">
        <v>0</v>
      </c>
      <c r="C560" s="4">
        <v>0</v>
      </c>
      <c r="D560" s="4">
        <v>2</v>
      </c>
      <c r="E560" s="4">
        <v>0</v>
      </c>
      <c r="F560" s="4">
        <v>0</v>
      </c>
      <c r="G560" s="4" t="s">
        <v>251</v>
      </c>
      <c r="H560" s="4" t="s">
        <v>144</v>
      </c>
      <c r="I560" s="4"/>
      <c r="J560" s="4"/>
      <c r="K560" s="4">
        <v>212</v>
      </c>
      <c r="L560" s="4">
        <v>129</v>
      </c>
      <c r="M560" s="4">
        <v>1</v>
      </c>
      <c r="N560" s="4" t="s">
        <v>2</v>
      </c>
      <c r="O560" s="4">
        <v>0</v>
      </c>
      <c r="P560" s="4"/>
      <c r="Q560" s="4"/>
      <c r="R560" s="4"/>
      <c r="S560" s="4"/>
      <c r="T560" s="4"/>
      <c r="U560" s="4"/>
      <c r="V560" s="4"/>
      <c r="W560" s="4"/>
    </row>
    <row r="561" spans="1:23" x14ac:dyDescent="0.2">
      <c r="A561" s="4">
        <v>50</v>
      </c>
      <c r="B561" s="4">
        <v>0</v>
      </c>
      <c r="C561" s="4">
        <v>0</v>
      </c>
      <c r="D561" s="4">
        <v>2</v>
      </c>
      <c r="E561" s="4">
        <v>0</v>
      </c>
      <c r="F561" s="4">
        <v>0</v>
      </c>
      <c r="G561" s="4" t="s">
        <v>252</v>
      </c>
      <c r="H561" s="4" t="s">
        <v>146</v>
      </c>
      <c r="I561" s="4"/>
      <c r="J561" s="4"/>
      <c r="K561" s="4">
        <v>212</v>
      </c>
      <c r="L561" s="4">
        <v>130</v>
      </c>
      <c r="M561" s="4">
        <v>1</v>
      </c>
      <c r="N561" s="4" t="s">
        <v>2</v>
      </c>
      <c r="O561" s="4">
        <v>0</v>
      </c>
      <c r="P561" s="4"/>
      <c r="Q561" s="4"/>
      <c r="R561" s="4"/>
      <c r="S561" s="4"/>
      <c r="T561" s="4"/>
      <c r="U561" s="4"/>
      <c r="V561" s="4"/>
      <c r="W561" s="4"/>
    </row>
    <row r="562" spans="1:23" x14ac:dyDescent="0.2">
      <c r="A562" s="4">
        <v>50</v>
      </c>
      <c r="B562" s="4">
        <v>0</v>
      </c>
      <c r="C562" s="4">
        <v>0</v>
      </c>
      <c r="D562" s="4">
        <v>2</v>
      </c>
      <c r="E562" s="4">
        <v>0</v>
      </c>
      <c r="F562" s="4">
        <f>ROUND(F551+F560+F561,O562)</f>
        <v>0</v>
      </c>
      <c r="G562" s="4" t="s">
        <v>253</v>
      </c>
      <c r="H562" s="4" t="s">
        <v>254</v>
      </c>
      <c r="I562" s="4"/>
      <c r="J562" s="4"/>
      <c r="K562" s="4">
        <v>212</v>
      </c>
      <c r="L562" s="4">
        <v>131</v>
      </c>
      <c r="M562" s="4">
        <v>1</v>
      </c>
      <c r="N562" s="4" t="s">
        <v>255</v>
      </c>
      <c r="O562" s="4">
        <v>0</v>
      </c>
      <c r="P562" s="4"/>
      <c r="Q562" s="4"/>
      <c r="R562" s="4"/>
      <c r="S562" s="4"/>
      <c r="T562" s="4"/>
      <c r="U562" s="4"/>
      <c r="V562" s="4"/>
      <c r="W562" s="4"/>
    </row>
    <row r="563" spans="1:23" x14ac:dyDescent="0.2">
      <c r="A563" s="4">
        <v>50</v>
      </c>
      <c r="B563" s="4">
        <v>0</v>
      </c>
      <c r="C563" s="4">
        <v>0</v>
      </c>
      <c r="D563" s="4">
        <v>2</v>
      </c>
      <c r="E563" s="4">
        <v>0</v>
      </c>
      <c r="F563" s="4">
        <f>ROUND(F564+F567+F568+F565,O563)</f>
        <v>0</v>
      </c>
      <c r="G563" s="4" t="s">
        <v>256</v>
      </c>
      <c r="H563" s="4" t="s">
        <v>257</v>
      </c>
      <c r="I563" s="4"/>
      <c r="J563" s="4"/>
      <c r="K563" s="4">
        <v>212</v>
      </c>
      <c r="L563" s="4">
        <v>132</v>
      </c>
      <c r="M563" s="4">
        <v>1</v>
      </c>
      <c r="N563" s="4" t="s">
        <v>2</v>
      </c>
      <c r="O563" s="4">
        <v>0</v>
      </c>
      <c r="P563" s="4"/>
      <c r="Q563" s="4"/>
      <c r="R563" s="4"/>
      <c r="S563" s="4"/>
      <c r="T563" s="4"/>
      <c r="U563" s="4"/>
      <c r="V563" s="4"/>
      <c r="W563" s="4"/>
    </row>
    <row r="564" spans="1:23" x14ac:dyDescent="0.2">
      <c r="A564" s="4">
        <v>50</v>
      </c>
      <c r="B564" s="4">
        <v>0</v>
      </c>
      <c r="C564" s="4">
        <v>0</v>
      </c>
      <c r="D564" s="4">
        <v>2</v>
      </c>
      <c r="E564" s="4">
        <v>0</v>
      </c>
      <c r="F564" s="4">
        <v>0</v>
      </c>
      <c r="G564" s="4" t="s">
        <v>258</v>
      </c>
      <c r="H564" s="4" t="s">
        <v>131</v>
      </c>
      <c r="I564" s="4"/>
      <c r="J564" s="4"/>
      <c r="K564" s="4">
        <v>212</v>
      </c>
      <c r="L564" s="4">
        <v>133</v>
      </c>
      <c r="M564" s="4">
        <v>3</v>
      </c>
      <c r="N564" s="4" t="s">
        <v>2</v>
      </c>
      <c r="O564" s="4">
        <v>0</v>
      </c>
      <c r="P564" s="4"/>
      <c r="Q564" s="4"/>
      <c r="R564" s="4"/>
      <c r="S564" s="4"/>
      <c r="T564" s="4"/>
      <c r="U564" s="4"/>
      <c r="V564" s="4"/>
      <c r="W564" s="4"/>
    </row>
    <row r="565" spans="1:23" x14ac:dyDescent="0.2">
      <c r="A565" s="4">
        <v>50</v>
      </c>
      <c r="B565" s="4">
        <v>0</v>
      </c>
      <c r="C565" s="4">
        <v>0</v>
      </c>
      <c r="D565" s="4">
        <v>2</v>
      </c>
      <c r="E565" s="4">
        <v>0</v>
      </c>
      <c r="F565" s="4">
        <f>0</f>
        <v>0</v>
      </c>
      <c r="G565" s="4" t="s">
        <v>259</v>
      </c>
      <c r="H565" s="4" t="s">
        <v>133</v>
      </c>
      <c r="I565" s="4"/>
      <c r="J565" s="4"/>
      <c r="K565" s="4">
        <v>212</v>
      </c>
      <c r="L565" s="4">
        <v>134</v>
      </c>
      <c r="M565" s="4">
        <v>1</v>
      </c>
      <c r="N565" s="4" t="s">
        <v>2</v>
      </c>
      <c r="O565" s="4">
        <v>-1</v>
      </c>
      <c r="P565" s="4"/>
      <c r="Q565" s="4"/>
      <c r="R565" s="4"/>
      <c r="S565" s="4"/>
      <c r="T565" s="4"/>
      <c r="U565" s="4"/>
      <c r="V565" s="4"/>
      <c r="W565" s="4"/>
    </row>
    <row r="566" spans="1:23" x14ac:dyDescent="0.2">
      <c r="A566" s="4">
        <v>50</v>
      </c>
      <c r="B566" s="4">
        <v>0</v>
      </c>
      <c r="C566" s="4">
        <v>0</v>
      </c>
      <c r="D566" s="4">
        <v>2</v>
      </c>
      <c r="E566" s="4">
        <v>0</v>
      </c>
      <c r="F566" s="4">
        <v>0</v>
      </c>
      <c r="G566" s="4" t="s">
        <v>260</v>
      </c>
      <c r="H566" s="4" t="s">
        <v>185</v>
      </c>
      <c r="I566" s="4"/>
      <c r="J566" s="4"/>
      <c r="K566" s="4">
        <v>212</v>
      </c>
      <c r="L566" s="4">
        <v>135</v>
      </c>
      <c r="M566" s="4">
        <v>1</v>
      </c>
      <c r="N566" s="4" t="s">
        <v>2</v>
      </c>
      <c r="O566" s="4">
        <v>0</v>
      </c>
      <c r="P566" s="4"/>
      <c r="Q566" s="4"/>
      <c r="R566" s="4"/>
      <c r="S566" s="4"/>
      <c r="T566" s="4"/>
      <c r="U566" s="4"/>
      <c r="V566" s="4"/>
      <c r="W566" s="4"/>
    </row>
    <row r="567" spans="1:23" x14ac:dyDescent="0.2">
      <c r="A567" s="4">
        <v>50</v>
      </c>
      <c r="B567" s="4">
        <v>0</v>
      </c>
      <c r="C567" s="4">
        <v>0</v>
      </c>
      <c r="D567" s="4">
        <v>2</v>
      </c>
      <c r="E567" s="4">
        <v>0</v>
      </c>
      <c r="F567" s="4">
        <v>0</v>
      </c>
      <c r="G567" s="4" t="s">
        <v>261</v>
      </c>
      <c r="H567" s="4" t="s">
        <v>136</v>
      </c>
      <c r="I567" s="4"/>
      <c r="J567" s="4"/>
      <c r="K567" s="4">
        <v>212</v>
      </c>
      <c r="L567" s="4">
        <v>136</v>
      </c>
      <c r="M567" s="4">
        <v>3</v>
      </c>
      <c r="N567" s="4" t="s">
        <v>2</v>
      </c>
      <c r="O567" s="4">
        <v>0</v>
      </c>
      <c r="P567" s="4"/>
      <c r="Q567" s="4"/>
      <c r="R567" s="4"/>
      <c r="S567" s="4"/>
      <c r="T567" s="4"/>
      <c r="U567" s="4"/>
      <c r="V567" s="4"/>
      <c r="W567" s="4"/>
    </row>
    <row r="568" spans="1:23" x14ac:dyDescent="0.2">
      <c r="A568" s="4">
        <v>50</v>
      </c>
      <c r="B568" s="4">
        <v>0</v>
      </c>
      <c r="C568" s="4">
        <v>0</v>
      </c>
      <c r="D568" s="4">
        <v>2</v>
      </c>
      <c r="E568" s="4">
        <v>0</v>
      </c>
      <c r="F568" s="4">
        <v>0</v>
      </c>
      <c r="G568" s="4" t="s">
        <v>262</v>
      </c>
      <c r="H568" s="4" t="s">
        <v>138</v>
      </c>
      <c r="I568" s="4"/>
      <c r="J568" s="4"/>
      <c r="K568" s="4">
        <v>212</v>
      </c>
      <c r="L568" s="4">
        <v>137</v>
      </c>
      <c r="M568" s="4">
        <v>3</v>
      </c>
      <c r="N568" s="4" t="s">
        <v>2</v>
      </c>
      <c r="O568" s="4">
        <v>0</v>
      </c>
      <c r="P568" s="4"/>
      <c r="Q568" s="4"/>
      <c r="R568" s="4"/>
      <c r="S568" s="4"/>
      <c r="T568" s="4"/>
      <c r="U568" s="4"/>
      <c r="V568" s="4"/>
      <c r="W568" s="4"/>
    </row>
    <row r="569" spans="1:23" x14ac:dyDescent="0.2">
      <c r="A569" s="4">
        <v>50</v>
      </c>
      <c r="B569" s="4">
        <v>0</v>
      </c>
      <c r="C569" s="4">
        <v>0</v>
      </c>
      <c r="D569" s="4">
        <v>2</v>
      </c>
      <c r="E569" s="4">
        <v>0</v>
      </c>
      <c r="F569" s="4">
        <v>0</v>
      </c>
      <c r="G569" s="4" t="s">
        <v>263</v>
      </c>
      <c r="H569" s="4" t="s">
        <v>140</v>
      </c>
      <c r="I569" s="4"/>
      <c r="J569" s="4"/>
      <c r="K569" s="4">
        <v>212</v>
      </c>
      <c r="L569" s="4">
        <v>138</v>
      </c>
      <c r="M569" s="4">
        <v>3</v>
      </c>
      <c r="N569" s="4" t="s">
        <v>2</v>
      </c>
      <c r="O569" s="4">
        <v>0</v>
      </c>
      <c r="P569" s="4"/>
      <c r="Q569" s="4"/>
      <c r="R569" s="4"/>
      <c r="S569" s="4"/>
      <c r="T569" s="4"/>
      <c r="U569" s="4"/>
      <c r="V569" s="4"/>
      <c r="W569" s="4"/>
    </row>
    <row r="570" spans="1:23" x14ac:dyDescent="0.2">
      <c r="A570" s="4">
        <v>50</v>
      </c>
      <c r="B570" s="4">
        <v>0</v>
      </c>
      <c r="C570" s="4">
        <v>0</v>
      </c>
      <c r="D570" s="4">
        <v>2</v>
      </c>
      <c r="E570" s="4">
        <v>0</v>
      </c>
      <c r="F570" s="4">
        <v>0</v>
      </c>
      <c r="G570" s="4" t="s">
        <v>264</v>
      </c>
      <c r="H570" s="4" t="s">
        <v>94</v>
      </c>
      <c r="I570" s="4"/>
      <c r="J570" s="4"/>
      <c r="K570" s="4">
        <v>212</v>
      </c>
      <c r="L570" s="4">
        <v>139</v>
      </c>
      <c r="M570" s="4">
        <v>3</v>
      </c>
      <c r="N570" s="4" t="s">
        <v>2</v>
      </c>
      <c r="O570" s="4">
        <v>0</v>
      </c>
      <c r="P570" s="4"/>
      <c r="Q570" s="4"/>
      <c r="R570" s="4"/>
      <c r="S570" s="4"/>
      <c r="T570" s="4"/>
      <c r="U570" s="4"/>
      <c r="V570" s="4"/>
      <c r="W570" s="4"/>
    </row>
    <row r="571" spans="1:23" x14ac:dyDescent="0.2">
      <c r="A571" s="4">
        <v>50</v>
      </c>
      <c r="B571" s="4">
        <v>0</v>
      </c>
      <c r="C571" s="4">
        <v>0</v>
      </c>
      <c r="D571" s="4">
        <v>2</v>
      </c>
      <c r="E571" s="4">
        <v>0</v>
      </c>
      <c r="F571" s="4">
        <v>0</v>
      </c>
      <c r="G571" s="4" t="s">
        <v>265</v>
      </c>
      <c r="H571" s="4" t="s">
        <v>96</v>
      </c>
      <c r="I571" s="4"/>
      <c r="J571" s="4"/>
      <c r="K571" s="4">
        <v>212</v>
      </c>
      <c r="L571" s="4">
        <v>140</v>
      </c>
      <c r="M571" s="4">
        <v>3</v>
      </c>
      <c r="N571" s="4" t="s">
        <v>2</v>
      </c>
      <c r="O571" s="4">
        <v>0</v>
      </c>
      <c r="P571" s="4"/>
      <c r="Q571" s="4"/>
      <c r="R571" s="4"/>
      <c r="S571" s="4"/>
      <c r="T571" s="4"/>
      <c r="U571" s="4"/>
      <c r="V571" s="4"/>
      <c r="W571" s="4"/>
    </row>
    <row r="572" spans="1:23" x14ac:dyDescent="0.2">
      <c r="A572" s="4">
        <v>50</v>
      </c>
      <c r="B572" s="4">
        <v>0</v>
      </c>
      <c r="C572" s="4">
        <v>0</v>
      </c>
      <c r="D572" s="4">
        <v>2</v>
      </c>
      <c r="E572" s="4">
        <v>0</v>
      </c>
      <c r="F572" s="4">
        <v>0</v>
      </c>
      <c r="G572" s="4" t="s">
        <v>266</v>
      </c>
      <c r="H572" s="4" t="s">
        <v>144</v>
      </c>
      <c r="I572" s="4"/>
      <c r="J572" s="4"/>
      <c r="K572" s="4">
        <v>212</v>
      </c>
      <c r="L572" s="4">
        <v>141</v>
      </c>
      <c r="M572" s="4">
        <v>1</v>
      </c>
      <c r="N572" s="4" t="s">
        <v>2</v>
      </c>
      <c r="O572" s="4">
        <v>0</v>
      </c>
      <c r="P572" s="4"/>
      <c r="Q572" s="4"/>
      <c r="R572" s="4"/>
      <c r="S572" s="4"/>
      <c r="T572" s="4"/>
      <c r="U572" s="4"/>
      <c r="V572" s="4"/>
      <c r="W572" s="4"/>
    </row>
    <row r="573" spans="1:23" x14ac:dyDescent="0.2">
      <c r="A573" s="4">
        <v>50</v>
      </c>
      <c r="B573" s="4">
        <v>0</v>
      </c>
      <c r="C573" s="4">
        <v>0</v>
      </c>
      <c r="D573" s="4">
        <v>2</v>
      </c>
      <c r="E573" s="4">
        <v>0</v>
      </c>
      <c r="F573" s="4">
        <v>0</v>
      </c>
      <c r="G573" s="4" t="s">
        <v>267</v>
      </c>
      <c r="H573" s="4" t="s">
        <v>146</v>
      </c>
      <c r="I573" s="4"/>
      <c r="J573" s="4"/>
      <c r="K573" s="4">
        <v>212</v>
      </c>
      <c r="L573" s="4">
        <v>142</v>
      </c>
      <c r="M573" s="4">
        <v>1</v>
      </c>
      <c r="N573" s="4" t="s">
        <v>2</v>
      </c>
      <c r="O573" s="4">
        <v>0</v>
      </c>
      <c r="P573" s="4"/>
      <c r="Q573" s="4"/>
      <c r="R573" s="4"/>
      <c r="S573" s="4"/>
      <c r="T573" s="4"/>
      <c r="U573" s="4"/>
      <c r="V573" s="4"/>
      <c r="W573" s="4"/>
    </row>
    <row r="574" spans="1:23" x14ac:dyDescent="0.2">
      <c r="A574" s="4">
        <v>50</v>
      </c>
      <c r="B574" s="4">
        <v>0</v>
      </c>
      <c r="C574" s="4">
        <v>0</v>
      </c>
      <c r="D574" s="4">
        <v>2</v>
      </c>
      <c r="E574" s="4">
        <v>0</v>
      </c>
      <c r="F574" s="4">
        <f>ROUND(F563+F572+F573,O574)</f>
        <v>0</v>
      </c>
      <c r="G574" s="4" t="s">
        <v>268</v>
      </c>
      <c r="H574" s="4" t="s">
        <v>269</v>
      </c>
      <c r="I574" s="4"/>
      <c r="J574" s="4"/>
      <c r="K574" s="4">
        <v>212</v>
      </c>
      <c r="L574" s="4">
        <v>143</v>
      </c>
      <c r="M574" s="4">
        <v>1</v>
      </c>
      <c r="N574" s="4" t="s">
        <v>270</v>
      </c>
      <c r="O574" s="4">
        <v>0</v>
      </c>
      <c r="P574" s="4"/>
      <c r="Q574" s="4"/>
      <c r="R574" s="4"/>
      <c r="S574" s="4"/>
      <c r="T574" s="4"/>
      <c r="U574" s="4"/>
      <c r="V574" s="4"/>
      <c r="W574" s="4"/>
    </row>
    <row r="575" spans="1:23" x14ac:dyDescent="0.2">
      <c r="A575" s="4">
        <v>50</v>
      </c>
      <c r="B575" s="4">
        <v>0</v>
      </c>
      <c r="C575" s="4">
        <v>0</v>
      </c>
      <c r="D575" s="4">
        <v>2</v>
      </c>
      <c r="E575" s="4">
        <v>0</v>
      </c>
      <c r="F575" s="4">
        <f>ROUND(F576+F579+F580+F577,O575)</f>
        <v>0</v>
      </c>
      <c r="G575" s="4" t="s">
        <v>271</v>
      </c>
      <c r="H575" s="4" t="s">
        <v>272</v>
      </c>
      <c r="I575" s="4"/>
      <c r="J575" s="4"/>
      <c r="K575" s="4">
        <v>212</v>
      </c>
      <c r="L575" s="4">
        <v>144</v>
      </c>
      <c r="M575" s="4">
        <v>1</v>
      </c>
      <c r="N575" s="4" t="s">
        <v>2</v>
      </c>
      <c r="O575" s="4">
        <v>0</v>
      </c>
      <c r="P575" s="4"/>
      <c r="Q575" s="4"/>
      <c r="R575" s="4"/>
      <c r="S575" s="4"/>
      <c r="T575" s="4"/>
      <c r="U575" s="4"/>
      <c r="V575" s="4"/>
      <c r="W575" s="4"/>
    </row>
    <row r="576" spans="1:23" x14ac:dyDescent="0.2">
      <c r="A576" s="4">
        <v>50</v>
      </c>
      <c r="B576" s="4">
        <v>0</v>
      </c>
      <c r="C576" s="4">
        <v>0</v>
      </c>
      <c r="D576" s="4">
        <v>2</v>
      </c>
      <c r="E576" s="4">
        <v>0</v>
      </c>
      <c r="F576" s="4">
        <v>0</v>
      </c>
      <c r="G576" s="4" t="s">
        <v>273</v>
      </c>
      <c r="H576" s="4" t="s">
        <v>131</v>
      </c>
      <c r="I576" s="4"/>
      <c r="J576" s="4"/>
      <c r="K576" s="4">
        <v>212</v>
      </c>
      <c r="L576" s="4">
        <v>145</v>
      </c>
      <c r="M576" s="4">
        <v>3</v>
      </c>
      <c r="N576" s="4" t="s">
        <v>2</v>
      </c>
      <c r="O576" s="4">
        <v>0</v>
      </c>
      <c r="P576" s="4"/>
      <c r="Q576" s="4"/>
      <c r="R576" s="4"/>
      <c r="S576" s="4"/>
      <c r="T576" s="4"/>
      <c r="U576" s="4"/>
      <c r="V576" s="4"/>
      <c r="W576" s="4"/>
    </row>
    <row r="577" spans="1:23" x14ac:dyDescent="0.2">
      <c r="A577" s="4">
        <v>50</v>
      </c>
      <c r="B577" s="4">
        <v>0</v>
      </c>
      <c r="C577" s="4">
        <v>0</v>
      </c>
      <c r="D577" s="4">
        <v>2</v>
      </c>
      <c r="E577" s="4">
        <v>0</v>
      </c>
      <c r="F577" s="4">
        <f>0</f>
        <v>0</v>
      </c>
      <c r="G577" s="4" t="s">
        <v>274</v>
      </c>
      <c r="H577" s="4" t="s">
        <v>133</v>
      </c>
      <c r="I577" s="4"/>
      <c r="J577" s="4"/>
      <c r="K577" s="4">
        <v>212</v>
      </c>
      <c r="L577" s="4">
        <v>146</v>
      </c>
      <c r="M577" s="4">
        <v>1</v>
      </c>
      <c r="N577" s="4" t="s">
        <v>2</v>
      </c>
      <c r="O577" s="4">
        <v>-1</v>
      </c>
      <c r="P577" s="4"/>
      <c r="Q577" s="4"/>
      <c r="R577" s="4"/>
      <c r="S577" s="4"/>
      <c r="T577" s="4"/>
      <c r="U577" s="4"/>
      <c r="V577" s="4"/>
      <c r="W577" s="4"/>
    </row>
    <row r="578" spans="1:23" x14ac:dyDescent="0.2">
      <c r="A578" s="4">
        <v>50</v>
      </c>
      <c r="B578" s="4">
        <v>0</v>
      </c>
      <c r="C578" s="4">
        <v>0</v>
      </c>
      <c r="D578" s="4">
        <v>2</v>
      </c>
      <c r="E578" s="4">
        <v>0</v>
      </c>
      <c r="F578" s="4">
        <v>0</v>
      </c>
      <c r="G578" s="4" t="s">
        <v>275</v>
      </c>
      <c r="H578" s="4" t="s">
        <v>92</v>
      </c>
      <c r="I578" s="4"/>
      <c r="J578" s="4"/>
      <c r="K578" s="4">
        <v>212</v>
      </c>
      <c r="L578" s="4">
        <v>147</v>
      </c>
      <c r="M578" s="4">
        <v>1</v>
      </c>
      <c r="N578" s="4" t="s">
        <v>2</v>
      </c>
      <c r="O578" s="4">
        <v>0</v>
      </c>
      <c r="P578" s="4"/>
      <c r="Q578" s="4"/>
      <c r="R578" s="4"/>
      <c r="S578" s="4"/>
      <c r="T578" s="4"/>
      <c r="U578" s="4"/>
      <c r="V578" s="4"/>
      <c r="W578" s="4"/>
    </row>
    <row r="579" spans="1:23" x14ac:dyDescent="0.2">
      <c r="A579" s="4">
        <v>50</v>
      </c>
      <c r="B579" s="4">
        <v>0</v>
      </c>
      <c r="C579" s="4">
        <v>0</v>
      </c>
      <c r="D579" s="4">
        <v>2</v>
      </c>
      <c r="E579" s="4">
        <v>0</v>
      </c>
      <c r="F579" s="4">
        <v>0</v>
      </c>
      <c r="G579" s="4" t="s">
        <v>276</v>
      </c>
      <c r="H579" s="4" t="s">
        <v>136</v>
      </c>
      <c r="I579" s="4"/>
      <c r="J579" s="4"/>
      <c r="K579" s="4">
        <v>212</v>
      </c>
      <c r="L579" s="4">
        <v>148</v>
      </c>
      <c r="M579" s="4">
        <v>3</v>
      </c>
      <c r="N579" s="4" t="s">
        <v>2</v>
      </c>
      <c r="O579" s="4">
        <v>0</v>
      </c>
      <c r="P579" s="4"/>
      <c r="Q579" s="4"/>
      <c r="R579" s="4"/>
      <c r="S579" s="4"/>
      <c r="T579" s="4"/>
      <c r="U579" s="4"/>
      <c r="V579" s="4"/>
      <c r="W579" s="4"/>
    </row>
    <row r="580" spans="1:23" x14ac:dyDescent="0.2">
      <c r="A580" s="4">
        <v>50</v>
      </c>
      <c r="B580" s="4">
        <v>0</v>
      </c>
      <c r="C580" s="4">
        <v>0</v>
      </c>
      <c r="D580" s="4">
        <v>2</v>
      </c>
      <c r="E580" s="4">
        <v>0</v>
      </c>
      <c r="F580" s="4">
        <v>0</v>
      </c>
      <c r="G580" s="4" t="s">
        <v>277</v>
      </c>
      <c r="H580" s="4" t="s">
        <v>138</v>
      </c>
      <c r="I580" s="4"/>
      <c r="J580" s="4"/>
      <c r="K580" s="4">
        <v>212</v>
      </c>
      <c r="L580" s="4">
        <v>149</v>
      </c>
      <c r="M580" s="4">
        <v>3</v>
      </c>
      <c r="N580" s="4" t="s">
        <v>2</v>
      </c>
      <c r="O580" s="4">
        <v>0</v>
      </c>
      <c r="P580" s="4"/>
      <c r="Q580" s="4"/>
      <c r="R580" s="4"/>
      <c r="S580" s="4"/>
      <c r="T580" s="4"/>
      <c r="U580" s="4"/>
      <c r="V580" s="4"/>
      <c r="W580" s="4"/>
    </row>
    <row r="581" spans="1:23" x14ac:dyDescent="0.2">
      <c r="A581" s="4">
        <v>50</v>
      </c>
      <c r="B581" s="4">
        <v>0</v>
      </c>
      <c r="C581" s="4">
        <v>0</v>
      </c>
      <c r="D581" s="4">
        <v>2</v>
      </c>
      <c r="E581" s="4">
        <v>0</v>
      </c>
      <c r="F581" s="4">
        <v>0</v>
      </c>
      <c r="G581" s="4" t="s">
        <v>278</v>
      </c>
      <c r="H581" s="4" t="s">
        <v>140</v>
      </c>
      <c r="I581" s="4"/>
      <c r="J581" s="4"/>
      <c r="K581" s="4">
        <v>212</v>
      </c>
      <c r="L581" s="4">
        <v>150</v>
      </c>
      <c r="M581" s="4">
        <v>3</v>
      </c>
      <c r="N581" s="4" t="s">
        <v>2</v>
      </c>
      <c r="O581" s="4">
        <v>0</v>
      </c>
      <c r="P581" s="4"/>
      <c r="Q581" s="4"/>
      <c r="R581" s="4"/>
      <c r="S581" s="4"/>
      <c r="T581" s="4"/>
      <c r="U581" s="4"/>
      <c r="V581" s="4"/>
      <c r="W581" s="4"/>
    </row>
    <row r="582" spans="1:23" x14ac:dyDescent="0.2">
      <c r="A582" s="4">
        <v>50</v>
      </c>
      <c r="B582" s="4">
        <v>0</v>
      </c>
      <c r="C582" s="4">
        <v>0</v>
      </c>
      <c r="D582" s="4">
        <v>2</v>
      </c>
      <c r="E582" s="4">
        <v>0</v>
      </c>
      <c r="F582" s="4">
        <v>0</v>
      </c>
      <c r="G582" s="4" t="s">
        <v>279</v>
      </c>
      <c r="H582" s="4" t="s">
        <v>94</v>
      </c>
      <c r="I582" s="4"/>
      <c r="J582" s="4"/>
      <c r="K582" s="4">
        <v>212</v>
      </c>
      <c r="L582" s="4">
        <v>151</v>
      </c>
      <c r="M582" s="4">
        <v>3</v>
      </c>
      <c r="N582" s="4" t="s">
        <v>2</v>
      </c>
      <c r="O582" s="4">
        <v>0</v>
      </c>
      <c r="P582" s="4"/>
      <c r="Q582" s="4"/>
      <c r="R582" s="4"/>
      <c r="S582" s="4"/>
      <c r="T582" s="4"/>
      <c r="U582" s="4"/>
      <c r="V582" s="4"/>
      <c r="W582" s="4"/>
    </row>
    <row r="583" spans="1:23" x14ac:dyDescent="0.2">
      <c r="A583" s="4">
        <v>50</v>
      </c>
      <c r="B583" s="4">
        <v>0</v>
      </c>
      <c r="C583" s="4">
        <v>0</v>
      </c>
      <c r="D583" s="4">
        <v>2</v>
      </c>
      <c r="E583" s="4">
        <v>0</v>
      </c>
      <c r="F583" s="4">
        <v>0</v>
      </c>
      <c r="G583" s="4" t="s">
        <v>280</v>
      </c>
      <c r="H583" s="4" t="s">
        <v>96</v>
      </c>
      <c r="I583" s="4"/>
      <c r="J583" s="4"/>
      <c r="K583" s="4">
        <v>212</v>
      </c>
      <c r="L583" s="4">
        <v>152</v>
      </c>
      <c r="M583" s="4">
        <v>3</v>
      </c>
      <c r="N583" s="4" t="s">
        <v>2</v>
      </c>
      <c r="O583" s="4">
        <v>0</v>
      </c>
      <c r="P583" s="4"/>
      <c r="Q583" s="4"/>
      <c r="R583" s="4"/>
      <c r="S583" s="4"/>
      <c r="T583" s="4"/>
      <c r="U583" s="4"/>
      <c r="V583" s="4"/>
      <c r="W583" s="4"/>
    </row>
    <row r="584" spans="1:23" x14ac:dyDescent="0.2">
      <c r="A584" s="4">
        <v>50</v>
      </c>
      <c r="B584" s="4">
        <v>0</v>
      </c>
      <c r="C584" s="4">
        <v>0</v>
      </c>
      <c r="D584" s="4">
        <v>2</v>
      </c>
      <c r="E584" s="4">
        <v>0</v>
      </c>
      <c r="F584" s="4">
        <v>0</v>
      </c>
      <c r="G584" s="4" t="s">
        <v>281</v>
      </c>
      <c r="H584" s="4" t="s">
        <v>144</v>
      </c>
      <c r="I584" s="4"/>
      <c r="J584" s="4"/>
      <c r="K584" s="4">
        <v>212</v>
      </c>
      <c r="L584" s="4">
        <v>153</v>
      </c>
      <c r="M584" s="4">
        <v>1</v>
      </c>
      <c r="N584" s="4" t="s">
        <v>2</v>
      </c>
      <c r="O584" s="4">
        <v>0</v>
      </c>
      <c r="P584" s="4"/>
      <c r="Q584" s="4"/>
      <c r="R584" s="4"/>
      <c r="S584" s="4"/>
      <c r="T584" s="4"/>
      <c r="U584" s="4"/>
      <c r="V584" s="4"/>
      <c r="W584" s="4"/>
    </row>
    <row r="585" spans="1:23" x14ac:dyDescent="0.2">
      <c r="A585" s="4">
        <v>50</v>
      </c>
      <c r="B585" s="4">
        <v>0</v>
      </c>
      <c r="C585" s="4">
        <v>0</v>
      </c>
      <c r="D585" s="4">
        <v>2</v>
      </c>
      <c r="E585" s="4">
        <v>0</v>
      </c>
      <c r="F585" s="4">
        <v>0</v>
      </c>
      <c r="G585" s="4" t="s">
        <v>282</v>
      </c>
      <c r="H585" s="4" t="s">
        <v>146</v>
      </c>
      <c r="I585" s="4"/>
      <c r="J585" s="4"/>
      <c r="K585" s="4">
        <v>212</v>
      </c>
      <c r="L585" s="4">
        <v>154</v>
      </c>
      <c r="M585" s="4">
        <v>1</v>
      </c>
      <c r="N585" s="4" t="s">
        <v>2</v>
      </c>
      <c r="O585" s="4">
        <v>0</v>
      </c>
      <c r="P585" s="4"/>
      <c r="Q585" s="4"/>
      <c r="R585" s="4"/>
      <c r="S585" s="4"/>
      <c r="T585" s="4"/>
      <c r="U585" s="4"/>
      <c r="V585" s="4"/>
      <c r="W585" s="4"/>
    </row>
    <row r="586" spans="1:23" x14ac:dyDescent="0.2">
      <c r="A586" s="4">
        <v>50</v>
      </c>
      <c r="B586" s="4">
        <v>0</v>
      </c>
      <c r="C586" s="4">
        <v>0</v>
      </c>
      <c r="D586" s="4">
        <v>2</v>
      </c>
      <c r="E586" s="4">
        <v>0</v>
      </c>
      <c r="F586" s="4">
        <f>ROUND(F575+F584+F585,O586)</f>
        <v>0</v>
      </c>
      <c r="G586" s="4" t="s">
        <v>283</v>
      </c>
      <c r="H586" s="4" t="s">
        <v>284</v>
      </c>
      <c r="I586" s="4"/>
      <c r="J586" s="4"/>
      <c r="K586" s="4">
        <v>212</v>
      </c>
      <c r="L586" s="4">
        <v>155</v>
      </c>
      <c r="M586" s="4">
        <v>1</v>
      </c>
      <c r="N586" s="4" t="s">
        <v>285</v>
      </c>
      <c r="O586" s="4">
        <v>0</v>
      </c>
      <c r="P586" s="4"/>
      <c r="Q586" s="4"/>
      <c r="R586" s="4"/>
      <c r="S586" s="4"/>
      <c r="T586" s="4"/>
      <c r="U586" s="4"/>
      <c r="V586" s="4"/>
      <c r="W586" s="4"/>
    </row>
    <row r="587" spans="1:23" x14ac:dyDescent="0.2">
      <c r="A587" s="4">
        <v>50</v>
      </c>
      <c r="B587" s="4">
        <v>0</v>
      </c>
      <c r="C587" s="4">
        <v>0</v>
      </c>
      <c r="D587" s="4">
        <v>2</v>
      </c>
      <c r="E587" s="4">
        <v>0</v>
      </c>
      <c r="F587" s="4">
        <v>0</v>
      </c>
      <c r="G587" s="4" t="s">
        <v>286</v>
      </c>
      <c r="H587" s="4" t="s">
        <v>287</v>
      </c>
      <c r="I587" s="4"/>
      <c r="J587" s="4"/>
      <c r="K587" s="4">
        <v>212</v>
      </c>
      <c r="L587" s="4">
        <v>156</v>
      </c>
      <c r="M587" s="4">
        <v>1</v>
      </c>
      <c r="N587" s="4" t="s">
        <v>2</v>
      </c>
      <c r="O587" s="4">
        <v>0</v>
      </c>
      <c r="P587" s="4"/>
      <c r="Q587" s="4"/>
      <c r="R587" s="4"/>
      <c r="S587" s="4"/>
      <c r="T587" s="4"/>
      <c r="U587" s="4"/>
      <c r="V587" s="4"/>
      <c r="W587" s="4"/>
    </row>
    <row r="588" spans="1:23" x14ac:dyDescent="0.2">
      <c r="A588" s="4">
        <v>50</v>
      </c>
      <c r="B588" s="4">
        <v>1</v>
      </c>
      <c r="C588" s="4">
        <v>0</v>
      </c>
      <c r="D588" s="4">
        <v>2</v>
      </c>
      <c r="E588" s="4">
        <v>0</v>
      </c>
      <c r="F588" s="4">
        <v>1647430</v>
      </c>
      <c r="G588" s="4" t="s">
        <v>288</v>
      </c>
      <c r="H588" s="4" t="s">
        <v>288</v>
      </c>
      <c r="I588" s="4"/>
      <c r="J588" s="4"/>
      <c r="K588" s="4">
        <v>212</v>
      </c>
      <c r="L588" s="4">
        <v>157</v>
      </c>
      <c r="M588" s="4">
        <v>1</v>
      </c>
      <c r="N588" s="4" t="s">
        <v>2</v>
      </c>
      <c r="O588" s="4">
        <v>0</v>
      </c>
      <c r="P588" s="4"/>
      <c r="Q588" s="4"/>
      <c r="R588" s="4"/>
      <c r="S588" s="4"/>
      <c r="T588" s="4"/>
      <c r="U588" s="4"/>
      <c r="V588" s="4"/>
      <c r="W588" s="4"/>
    </row>
    <row r="589" spans="1:23" x14ac:dyDescent="0.2">
      <c r="A589" s="4">
        <v>50</v>
      </c>
      <c r="B589" s="4">
        <v>0</v>
      </c>
      <c r="C589" s="4">
        <v>0</v>
      </c>
      <c r="D589" s="4">
        <v>2</v>
      </c>
      <c r="E589" s="4">
        <v>0</v>
      </c>
      <c r="F589" s="4">
        <v>0</v>
      </c>
      <c r="G589" s="4" t="s">
        <v>289</v>
      </c>
      <c r="H589" s="4" t="s">
        <v>290</v>
      </c>
      <c r="I589" s="4"/>
      <c r="J589" s="4"/>
      <c r="K589" s="4">
        <v>212</v>
      </c>
      <c r="L589" s="4">
        <v>158</v>
      </c>
      <c r="M589" s="4">
        <v>1</v>
      </c>
      <c r="N589" s="4" t="s">
        <v>2</v>
      </c>
      <c r="O589" s="4">
        <v>0</v>
      </c>
      <c r="P589" s="4"/>
      <c r="Q589" s="4"/>
      <c r="R589" s="4"/>
      <c r="S589" s="4"/>
      <c r="T589" s="4"/>
      <c r="U589" s="4"/>
      <c r="V589" s="4"/>
      <c r="W589" s="4"/>
    </row>
    <row r="590" spans="1:23" x14ac:dyDescent="0.2">
      <c r="A590" s="4">
        <v>50</v>
      </c>
      <c r="B590" s="4">
        <v>1</v>
      </c>
      <c r="C590" s="4">
        <v>0</v>
      </c>
      <c r="D590" s="4">
        <v>2</v>
      </c>
      <c r="E590" s="4">
        <v>0</v>
      </c>
      <c r="F590" s="4">
        <v>2138860</v>
      </c>
      <c r="G590" s="4" t="s">
        <v>291</v>
      </c>
      <c r="H590" s="4" t="s">
        <v>292</v>
      </c>
      <c r="I590" s="4"/>
      <c r="J590" s="4"/>
      <c r="K590" s="4">
        <v>212</v>
      </c>
      <c r="L590" s="4">
        <v>159</v>
      </c>
      <c r="M590" s="4">
        <v>1</v>
      </c>
      <c r="N590" s="4" t="s">
        <v>293</v>
      </c>
      <c r="O590" s="4">
        <v>0</v>
      </c>
      <c r="P590" s="4"/>
      <c r="Q590" s="4"/>
      <c r="R590" s="4"/>
      <c r="S590" s="4"/>
      <c r="T590" s="4"/>
      <c r="U590" s="4"/>
      <c r="V590" s="4"/>
      <c r="W590" s="4"/>
    </row>
    <row r="591" spans="1:23" x14ac:dyDescent="0.2">
      <c r="A591" s="4">
        <v>50</v>
      </c>
      <c r="B591" s="4">
        <v>0</v>
      </c>
      <c r="C591" s="4">
        <v>0</v>
      </c>
      <c r="D591" s="4">
        <v>2</v>
      </c>
      <c r="E591" s="4">
        <v>0</v>
      </c>
      <c r="F591" s="4">
        <f>ROUND(F470+F482+F494+F506+F518+F530+F542+F554+F566+F578,O591)</f>
        <v>0</v>
      </c>
      <c r="G591" s="4" t="s">
        <v>294</v>
      </c>
      <c r="H591" s="4" t="s">
        <v>295</v>
      </c>
      <c r="I591" s="4"/>
      <c r="J591" s="4"/>
      <c r="K591" s="4">
        <v>212</v>
      </c>
      <c r="L591" s="4">
        <v>160</v>
      </c>
      <c r="M591" s="4">
        <v>1</v>
      </c>
      <c r="N591" s="4" t="s">
        <v>2</v>
      </c>
      <c r="O591" s="4">
        <v>0</v>
      </c>
      <c r="P591" s="4"/>
      <c r="Q591" s="4"/>
      <c r="R591" s="4"/>
      <c r="S591" s="4"/>
      <c r="T591" s="4"/>
      <c r="U591" s="4"/>
      <c r="V591" s="4"/>
      <c r="W591" s="4"/>
    </row>
    <row r="592" spans="1:23" x14ac:dyDescent="0.2">
      <c r="A592" s="4">
        <v>50</v>
      </c>
      <c r="B592" s="4">
        <v>1</v>
      </c>
      <c r="C592" s="4">
        <v>0</v>
      </c>
      <c r="D592" s="4">
        <v>2</v>
      </c>
      <c r="E592" s="4">
        <v>0</v>
      </c>
      <c r="F592" s="4">
        <f>ROUND(F476+F488+F500+F512+F524+F536+F548+F560+F572+F584,O592)</f>
        <v>96532</v>
      </c>
      <c r="G592" s="4" t="s">
        <v>296</v>
      </c>
      <c r="H592" s="4" t="s">
        <v>297</v>
      </c>
      <c r="I592" s="4"/>
      <c r="J592" s="4"/>
      <c r="K592" s="4">
        <v>212</v>
      </c>
      <c r="L592" s="4">
        <v>161</v>
      </c>
      <c r="M592" s="4">
        <v>0</v>
      </c>
      <c r="N592" s="4" t="s">
        <v>2</v>
      </c>
      <c r="O592" s="4">
        <v>0</v>
      </c>
      <c r="P592" s="4"/>
      <c r="Q592" s="4"/>
      <c r="R592" s="4"/>
      <c r="S592" s="4"/>
      <c r="T592" s="4"/>
      <c r="U592" s="4"/>
      <c r="V592" s="4"/>
      <c r="W592" s="4"/>
    </row>
    <row r="593" spans="1:88" x14ac:dyDescent="0.2">
      <c r="A593" s="4">
        <v>50</v>
      </c>
      <c r="B593" s="4">
        <v>1</v>
      </c>
      <c r="C593" s="4">
        <v>0</v>
      </c>
      <c r="D593" s="4">
        <v>2</v>
      </c>
      <c r="E593" s="4">
        <v>0</v>
      </c>
      <c r="F593" s="4">
        <f>ROUND(F477+F489+F501+F513+F525+F537+F549+F561+F573+F585,O593)</f>
        <v>69646</v>
      </c>
      <c r="G593" s="4" t="s">
        <v>298</v>
      </c>
      <c r="H593" s="4" t="s">
        <v>299</v>
      </c>
      <c r="I593" s="4"/>
      <c r="J593" s="4"/>
      <c r="K593" s="4">
        <v>212</v>
      </c>
      <c r="L593" s="4">
        <v>162</v>
      </c>
      <c r="M593" s="4">
        <v>0</v>
      </c>
      <c r="N593" s="4" t="s">
        <v>2</v>
      </c>
      <c r="O593" s="4">
        <v>0</v>
      </c>
      <c r="P593" s="4"/>
      <c r="Q593" s="4"/>
      <c r="R593" s="4"/>
      <c r="S593" s="4"/>
      <c r="T593" s="4"/>
      <c r="U593" s="4"/>
      <c r="V593" s="4"/>
      <c r="W593" s="4"/>
    </row>
    <row r="594" spans="1:88" x14ac:dyDescent="0.2">
      <c r="A594" s="4">
        <v>50</v>
      </c>
      <c r="B594" s="4">
        <v>0</v>
      </c>
      <c r="C594" s="4">
        <v>0</v>
      </c>
      <c r="D594" s="4">
        <v>2</v>
      </c>
      <c r="E594" s="4">
        <v>0</v>
      </c>
      <c r="F594" s="4">
        <f>ROUND(F468+F480+F492+F504+F516+F528+F540+F552+F564+F576+F588+F469+F481+F493+F505+F517+F529+F541+F553+F565+F577,O594)</f>
        <v>3315880</v>
      </c>
      <c r="G594" s="4" t="s">
        <v>300</v>
      </c>
      <c r="H594" s="4" t="s">
        <v>301</v>
      </c>
      <c r="I594" s="4"/>
      <c r="J594" s="4"/>
      <c r="K594" s="4">
        <v>212</v>
      </c>
      <c r="L594" s="4">
        <v>163</v>
      </c>
      <c r="M594" s="4">
        <v>3</v>
      </c>
      <c r="N594" s="4" t="s">
        <v>2</v>
      </c>
      <c r="O594" s="4">
        <v>0</v>
      </c>
      <c r="P594" s="4"/>
      <c r="Q594" s="4"/>
      <c r="R594" s="4"/>
      <c r="S594" s="4"/>
      <c r="T594" s="4"/>
      <c r="U594" s="4"/>
      <c r="V594" s="4"/>
      <c r="W594" s="4"/>
    </row>
    <row r="595" spans="1:88" x14ac:dyDescent="0.2">
      <c r="A595" s="4">
        <v>50</v>
      </c>
      <c r="B595" s="4">
        <v>1</v>
      </c>
      <c r="C595" s="4">
        <v>0</v>
      </c>
      <c r="D595" s="4">
        <v>2</v>
      </c>
      <c r="E595" s="4">
        <v>205</v>
      </c>
      <c r="F595" s="4">
        <f>ROUND(F471+F483+F495+F507+F519+F531+F543+F555+F567+F579,O595)</f>
        <v>79473</v>
      </c>
      <c r="G595" s="4" t="s">
        <v>302</v>
      </c>
      <c r="H595" s="4" t="s">
        <v>303</v>
      </c>
      <c r="I595" s="4"/>
      <c r="J595" s="4"/>
      <c r="K595" s="4">
        <v>212</v>
      </c>
      <c r="L595" s="4">
        <v>164</v>
      </c>
      <c r="M595" s="4">
        <v>0</v>
      </c>
      <c r="N595" s="4" t="s">
        <v>2</v>
      </c>
      <c r="O595" s="4">
        <v>0</v>
      </c>
      <c r="P595" s="4"/>
      <c r="Q595" s="4"/>
      <c r="R595" s="4"/>
      <c r="S595" s="4"/>
      <c r="T595" s="4"/>
      <c r="U595" s="4"/>
      <c r="V595" s="4"/>
      <c r="W595" s="4"/>
    </row>
    <row r="596" spans="1:88" x14ac:dyDescent="0.2">
      <c r="A596" s="4">
        <v>50</v>
      </c>
      <c r="B596" s="4">
        <v>0</v>
      </c>
      <c r="C596" s="4">
        <v>0</v>
      </c>
      <c r="D596" s="4">
        <v>2</v>
      </c>
      <c r="E596" s="4">
        <v>0</v>
      </c>
      <c r="F596" s="4">
        <f>ROUND(F472+F484+F496+F508+F520+F532+F544+F556+F568+F580+F587,O596)</f>
        <v>224759</v>
      </c>
      <c r="G596" s="4" t="s">
        <v>304</v>
      </c>
      <c r="H596" s="4" t="s">
        <v>305</v>
      </c>
      <c r="I596" s="4"/>
      <c r="J596" s="4"/>
      <c r="K596" s="4">
        <v>212</v>
      </c>
      <c r="L596" s="4">
        <v>165</v>
      </c>
      <c r="M596" s="4">
        <v>3</v>
      </c>
      <c r="N596" s="4" t="s">
        <v>2</v>
      </c>
      <c r="O596" s="4">
        <v>0</v>
      </c>
      <c r="P596" s="4"/>
      <c r="Q596" s="4"/>
      <c r="R596" s="4"/>
      <c r="S596" s="4"/>
      <c r="T596" s="4"/>
      <c r="U596" s="4"/>
      <c r="V596" s="4"/>
      <c r="W596" s="4"/>
    </row>
    <row r="597" spans="1:88" x14ac:dyDescent="0.2">
      <c r="A597" s="4">
        <v>50</v>
      </c>
      <c r="B597" s="4">
        <v>1</v>
      </c>
      <c r="C597" s="4">
        <v>0</v>
      </c>
      <c r="D597" s="4">
        <v>2</v>
      </c>
      <c r="E597" s="4">
        <v>0</v>
      </c>
      <c r="F597" s="4">
        <f>ROUND(F473+F485+F497+F509+F521+F533+F545+F557+F569+F581,O597)</f>
        <v>20959</v>
      </c>
      <c r="G597" s="4" t="s">
        <v>306</v>
      </c>
      <c r="H597" s="4" t="s">
        <v>307</v>
      </c>
      <c r="I597" s="4"/>
      <c r="J597" s="4"/>
      <c r="K597" s="4">
        <v>212</v>
      </c>
      <c r="L597" s="4">
        <v>166</v>
      </c>
      <c r="M597" s="4">
        <v>0</v>
      </c>
      <c r="N597" s="4" t="s">
        <v>2</v>
      </c>
      <c r="O597" s="4">
        <v>0</v>
      </c>
      <c r="P597" s="4"/>
      <c r="Q597" s="4"/>
      <c r="R597" s="4"/>
      <c r="S597" s="4"/>
      <c r="T597" s="4"/>
      <c r="U597" s="4"/>
      <c r="V597" s="4"/>
      <c r="W597" s="4"/>
    </row>
    <row r="598" spans="1:88" x14ac:dyDescent="0.2">
      <c r="A598" s="4">
        <v>50</v>
      </c>
      <c r="B598" s="4">
        <v>0</v>
      </c>
      <c r="C598" s="4">
        <v>0</v>
      </c>
      <c r="D598" s="4">
        <v>2</v>
      </c>
      <c r="E598" s="4">
        <v>0</v>
      </c>
      <c r="F598" s="4">
        <f>ROUND(F595+F597,O598)</f>
        <v>100432</v>
      </c>
      <c r="G598" s="4" t="s">
        <v>308</v>
      </c>
      <c r="H598" s="4" t="s">
        <v>309</v>
      </c>
      <c r="I598" s="4"/>
      <c r="J598" s="4"/>
      <c r="K598" s="4">
        <v>212</v>
      </c>
      <c r="L598" s="4">
        <v>167</v>
      </c>
      <c r="M598" s="4">
        <v>3</v>
      </c>
      <c r="N598" s="4" t="s">
        <v>310</v>
      </c>
      <c r="O598" s="4">
        <v>0</v>
      </c>
      <c r="P598" s="4"/>
      <c r="Q598" s="4"/>
      <c r="R598" s="4"/>
      <c r="S598" s="4"/>
      <c r="T598" s="4"/>
      <c r="U598" s="4"/>
      <c r="V598" s="4"/>
      <c r="W598" s="4"/>
    </row>
    <row r="599" spans="1:88" x14ac:dyDescent="0.2">
      <c r="A599" s="4">
        <v>50</v>
      </c>
      <c r="B599" s="4">
        <v>1</v>
      </c>
      <c r="C599" s="4">
        <v>0</v>
      </c>
      <c r="D599" s="4">
        <v>2</v>
      </c>
      <c r="E599" s="4">
        <v>0</v>
      </c>
      <c r="F599" s="4">
        <f>ROUND(F474+F486+F498+F510+F522+F534+F546+F558+F570+F582,O599)</f>
        <v>8716</v>
      </c>
      <c r="G599" s="4" t="s">
        <v>311</v>
      </c>
      <c r="H599" s="4" t="s">
        <v>312</v>
      </c>
      <c r="I599" s="4"/>
      <c r="J599" s="4"/>
      <c r="K599" s="4">
        <v>212</v>
      </c>
      <c r="L599" s="4">
        <v>168</v>
      </c>
      <c r="M599" s="4">
        <v>0</v>
      </c>
      <c r="N599" s="4" t="s">
        <v>2</v>
      </c>
      <c r="O599" s="4">
        <v>0</v>
      </c>
      <c r="P599" s="4"/>
      <c r="Q599" s="4"/>
      <c r="R599" s="4"/>
      <c r="S599" s="4"/>
      <c r="T599" s="4"/>
      <c r="U599" s="4"/>
      <c r="V599" s="4"/>
      <c r="W599" s="4"/>
    </row>
    <row r="600" spans="1:88" x14ac:dyDescent="0.2">
      <c r="A600" s="4">
        <v>50</v>
      </c>
      <c r="B600" s="4">
        <v>1</v>
      </c>
      <c r="C600" s="4">
        <v>0</v>
      </c>
      <c r="D600" s="4">
        <v>2</v>
      </c>
      <c r="E600" s="4">
        <v>0</v>
      </c>
      <c r="F600" s="4">
        <f>ROUND(F475+F487+F499+F511+F523+F535+F547+F559+F571+F583,O600)</f>
        <v>1650</v>
      </c>
      <c r="G600" s="4" t="s">
        <v>313</v>
      </c>
      <c r="H600" s="4" t="s">
        <v>314</v>
      </c>
      <c r="I600" s="4"/>
      <c r="J600" s="4"/>
      <c r="K600" s="4">
        <v>212</v>
      </c>
      <c r="L600" s="4">
        <v>169</v>
      </c>
      <c r="M600" s="4">
        <v>0</v>
      </c>
      <c r="N600" s="4" t="s">
        <v>2</v>
      </c>
      <c r="O600" s="4">
        <v>0</v>
      </c>
      <c r="P600" s="4"/>
      <c r="Q600" s="4"/>
      <c r="R600" s="4"/>
      <c r="S600" s="4"/>
      <c r="T600" s="4"/>
      <c r="U600" s="4"/>
      <c r="V600" s="4"/>
      <c r="W600" s="4"/>
    </row>
    <row r="601" spans="1:88" x14ac:dyDescent="0.2">
      <c r="A601" s="4">
        <v>50</v>
      </c>
      <c r="B601" s="4">
        <v>1</v>
      </c>
      <c r="C601" s="4">
        <v>0</v>
      </c>
      <c r="D601" s="4">
        <v>2</v>
      </c>
      <c r="E601" s="4">
        <v>207</v>
      </c>
      <c r="F601" s="4">
        <f>ROUND(F599+F600,O601)</f>
        <v>10366</v>
      </c>
      <c r="G601" s="4" t="s">
        <v>315</v>
      </c>
      <c r="H601" s="4" t="s">
        <v>316</v>
      </c>
      <c r="I601" s="4"/>
      <c r="J601" s="4"/>
      <c r="K601" s="4">
        <v>212</v>
      </c>
      <c r="L601" s="4">
        <v>170</v>
      </c>
      <c r="M601" s="4">
        <v>0</v>
      </c>
      <c r="N601" s="4" t="s">
        <v>317</v>
      </c>
      <c r="O601" s="4">
        <v>0</v>
      </c>
      <c r="P601" s="4"/>
      <c r="Q601" s="4"/>
      <c r="R601" s="4"/>
      <c r="S601" s="4"/>
      <c r="T601" s="4"/>
      <c r="U601" s="4"/>
      <c r="V601" s="4"/>
      <c r="W601" s="4"/>
    </row>
    <row r="602" spans="1:88" x14ac:dyDescent="0.2">
      <c r="A602" s="4">
        <v>50</v>
      </c>
      <c r="B602" s="4">
        <v>0</v>
      </c>
      <c r="C602" s="4">
        <v>0</v>
      </c>
      <c r="D602" s="4">
        <v>2</v>
      </c>
      <c r="E602" s="4">
        <v>214</v>
      </c>
      <c r="F602" s="4">
        <v>2138860</v>
      </c>
      <c r="G602" s="4" t="s">
        <v>318</v>
      </c>
      <c r="H602" s="4" t="s">
        <v>319</v>
      </c>
      <c r="I602" s="4"/>
      <c r="J602" s="4"/>
      <c r="K602" s="4">
        <v>212</v>
      </c>
      <c r="L602" s="4">
        <v>171</v>
      </c>
      <c r="M602" s="4">
        <v>3</v>
      </c>
      <c r="N602" s="4" t="s">
        <v>2</v>
      </c>
      <c r="O602" s="4">
        <v>0</v>
      </c>
      <c r="P602" s="4"/>
      <c r="Q602" s="4"/>
      <c r="R602" s="4"/>
      <c r="S602" s="4"/>
      <c r="T602" s="4"/>
      <c r="U602" s="4"/>
      <c r="V602" s="4"/>
      <c r="W602" s="4"/>
    </row>
    <row r="603" spans="1:88" x14ac:dyDescent="0.2">
      <c r="A603" s="4">
        <v>50</v>
      </c>
      <c r="B603" s="4">
        <v>0</v>
      </c>
      <c r="C603" s="4">
        <v>0</v>
      </c>
      <c r="D603" s="4">
        <v>2</v>
      </c>
      <c r="E603" s="4">
        <v>215</v>
      </c>
      <c r="F603" s="4">
        <f>ROUND(F478,O603)</f>
        <v>0</v>
      </c>
      <c r="G603" s="4" t="s">
        <v>320</v>
      </c>
      <c r="H603" s="4" t="s">
        <v>321</v>
      </c>
      <c r="I603" s="4"/>
      <c r="J603" s="4"/>
      <c r="K603" s="4">
        <v>212</v>
      </c>
      <c r="L603" s="4">
        <v>172</v>
      </c>
      <c r="M603" s="4">
        <v>3</v>
      </c>
      <c r="N603" s="4" t="s">
        <v>2</v>
      </c>
      <c r="O603" s="4">
        <v>0</v>
      </c>
      <c r="P603" s="4"/>
      <c r="Q603" s="4"/>
      <c r="R603" s="4"/>
      <c r="S603" s="4"/>
      <c r="T603" s="4"/>
      <c r="U603" s="4"/>
      <c r="V603" s="4"/>
      <c r="W603" s="4"/>
    </row>
    <row r="604" spans="1:88" x14ac:dyDescent="0.2">
      <c r="A604" s="4">
        <v>50</v>
      </c>
      <c r="B604" s="4">
        <v>0</v>
      </c>
      <c r="C604" s="4">
        <v>0</v>
      </c>
      <c r="D604" s="4">
        <v>2</v>
      </c>
      <c r="E604" s="4">
        <v>216</v>
      </c>
      <c r="F604" s="4">
        <f>ROUND(F466,O604)</f>
        <v>0</v>
      </c>
      <c r="G604" s="4" t="s">
        <v>322</v>
      </c>
      <c r="H604" s="4" t="s">
        <v>323</v>
      </c>
      <c r="I604" s="4"/>
      <c r="J604" s="4"/>
      <c r="K604" s="4">
        <v>212</v>
      </c>
      <c r="L604" s="4">
        <v>173</v>
      </c>
      <c r="M604" s="4">
        <v>3</v>
      </c>
      <c r="N604" s="4" t="s">
        <v>2</v>
      </c>
      <c r="O604" s="4">
        <v>0</v>
      </c>
      <c r="P604" s="4"/>
      <c r="Q604" s="4"/>
      <c r="R604" s="4"/>
      <c r="S604" s="4"/>
      <c r="T604" s="4"/>
      <c r="U604" s="4"/>
      <c r="V604" s="4"/>
      <c r="W604" s="4"/>
    </row>
    <row r="605" spans="1:88" x14ac:dyDescent="0.2">
      <c r="A605" s="4">
        <v>50</v>
      </c>
      <c r="B605" s="4">
        <v>0</v>
      </c>
      <c r="C605" s="4">
        <v>0</v>
      </c>
      <c r="D605" s="4">
        <v>2</v>
      </c>
      <c r="E605" s="4">
        <v>217</v>
      </c>
      <c r="F605" s="4">
        <f>ROUND(F586+F574,O605)</f>
        <v>0</v>
      </c>
      <c r="G605" s="4" t="s">
        <v>324</v>
      </c>
      <c r="H605" s="4" t="s">
        <v>325</v>
      </c>
      <c r="I605" s="4"/>
      <c r="J605" s="4"/>
      <c r="K605" s="4">
        <v>212</v>
      </c>
      <c r="L605" s="4">
        <v>174</v>
      </c>
      <c r="M605" s="4">
        <v>3</v>
      </c>
      <c r="N605" s="4" t="s">
        <v>2</v>
      </c>
      <c r="O605" s="4">
        <v>0</v>
      </c>
      <c r="P605" s="4"/>
      <c r="Q605" s="4"/>
      <c r="R605" s="4"/>
      <c r="S605" s="4"/>
      <c r="T605" s="4"/>
      <c r="U605" s="4"/>
      <c r="V605" s="4"/>
      <c r="W605" s="4"/>
    </row>
    <row r="606" spans="1:88" x14ac:dyDescent="0.2">
      <c r="A606" s="4">
        <v>50</v>
      </c>
      <c r="B606" s="4">
        <v>0</v>
      </c>
      <c r="C606" s="4">
        <v>0</v>
      </c>
      <c r="D606" s="4">
        <v>2</v>
      </c>
      <c r="E606" s="4">
        <v>213</v>
      </c>
      <c r="F606" s="4">
        <f>ROUND(F602+F603+F604+F605,O606)</f>
        <v>2138860</v>
      </c>
      <c r="G606" s="4" t="s">
        <v>292</v>
      </c>
      <c r="H606" s="4" t="s">
        <v>326</v>
      </c>
      <c r="I606" s="4"/>
      <c r="J606" s="4"/>
      <c r="K606" s="4">
        <v>212</v>
      </c>
      <c r="L606" s="4">
        <v>175</v>
      </c>
      <c r="M606" s="4">
        <v>3</v>
      </c>
      <c r="N606" s="4" t="s">
        <v>2</v>
      </c>
      <c r="O606" s="4">
        <v>0</v>
      </c>
      <c r="P606" s="4"/>
      <c r="Q606" s="4"/>
      <c r="R606" s="4"/>
      <c r="S606" s="4"/>
      <c r="T606" s="4"/>
      <c r="U606" s="4"/>
      <c r="V606" s="4"/>
      <c r="W606" s="4"/>
    </row>
    <row r="608" spans="1:88" x14ac:dyDescent="0.2">
      <c r="A608" s="1">
        <v>4</v>
      </c>
      <c r="B608" s="1">
        <v>1</v>
      </c>
      <c r="C608" s="1"/>
      <c r="D608" s="1">
        <f>ROW(A618)</f>
        <v>618</v>
      </c>
      <c r="E608" s="1"/>
      <c r="F608" s="1" t="s">
        <v>14</v>
      </c>
      <c r="G608" s="1" t="s">
        <v>464</v>
      </c>
      <c r="H608" s="1" t="s">
        <v>2</v>
      </c>
      <c r="I608" s="1">
        <v>0</v>
      </c>
      <c r="J608" s="1"/>
      <c r="K608" s="1">
        <v>-1</v>
      </c>
      <c r="L608" s="1"/>
      <c r="M608" s="1" t="s">
        <v>2</v>
      </c>
      <c r="N608" s="1"/>
      <c r="O608" s="1"/>
      <c r="P608" s="1"/>
      <c r="Q608" s="1"/>
      <c r="R608" s="1"/>
      <c r="S608" s="1">
        <v>0</v>
      </c>
      <c r="T608" s="1"/>
      <c r="U608" s="1" t="s">
        <v>2</v>
      </c>
      <c r="V608" s="1">
        <v>0</v>
      </c>
      <c r="W608" s="1"/>
      <c r="X608" s="1"/>
      <c r="Y608" s="1"/>
      <c r="Z608" s="1"/>
      <c r="AA608" s="1"/>
      <c r="AB608" s="1" t="s">
        <v>2</v>
      </c>
      <c r="AC608" s="1" t="s">
        <v>2</v>
      </c>
      <c r="AD608" s="1" t="s">
        <v>2</v>
      </c>
      <c r="AE608" s="1" t="s">
        <v>2</v>
      </c>
      <c r="AF608" s="1" t="s">
        <v>2</v>
      </c>
      <c r="AG608" s="1" t="s">
        <v>2</v>
      </c>
      <c r="AH608" s="1"/>
      <c r="AI608" s="1"/>
      <c r="AJ608" s="1"/>
      <c r="AK608" s="1"/>
      <c r="AL608" s="1"/>
      <c r="AM608" s="1"/>
      <c r="AN608" s="1"/>
      <c r="AO608" s="1"/>
      <c r="AP608" s="1" t="s">
        <v>2</v>
      </c>
      <c r="AQ608" s="1" t="s">
        <v>2</v>
      </c>
      <c r="AR608" s="1" t="s">
        <v>2</v>
      </c>
      <c r="AS608" s="1"/>
      <c r="AT608" s="1"/>
      <c r="AU608" s="1"/>
      <c r="AV608" s="1"/>
      <c r="AW608" s="1"/>
      <c r="AX608" s="1"/>
      <c r="AY608" s="1"/>
      <c r="AZ608" s="1" t="s">
        <v>2</v>
      </c>
      <c r="BA608" s="1"/>
      <c r="BB608" s="1" t="s">
        <v>2</v>
      </c>
      <c r="BC608" s="1" t="s">
        <v>2</v>
      </c>
      <c r="BD608" s="1" t="s">
        <v>2</v>
      </c>
      <c r="BE608" s="1" t="s">
        <v>2</v>
      </c>
      <c r="BF608" s="1" t="s">
        <v>2</v>
      </c>
      <c r="BG608" s="1" t="s">
        <v>2</v>
      </c>
      <c r="BH608" s="1" t="s">
        <v>2</v>
      </c>
      <c r="BI608" s="1" t="s">
        <v>2</v>
      </c>
      <c r="BJ608" s="1" t="s">
        <v>2</v>
      </c>
      <c r="BK608" s="1" t="s">
        <v>2</v>
      </c>
      <c r="BL608" s="1" t="s">
        <v>2</v>
      </c>
      <c r="BM608" s="1" t="s">
        <v>2</v>
      </c>
      <c r="BN608" s="1" t="s">
        <v>2</v>
      </c>
      <c r="BO608" s="1" t="s">
        <v>2</v>
      </c>
      <c r="BP608" s="1" t="s">
        <v>2</v>
      </c>
      <c r="BQ608" s="1"/>
      <c r="BR608" s="1"/>
      <c r="BS608" s="1"/>
      <c r="BT608" s="1"/>
      <c r="BU608" s="1"/>
      <c r="BV608" s="1"/>
      <c r="BW608" s="1"/>
      <c r="BX608" s="1">
        <v>0</v>
      </c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>
        <v>0</v>
      </c>
    </row>
    <row r="610" spans="1:245" x14ac:dyDescent="0.2">
      <c r="A610" s="2">
        <v>52</v>
      </c>
      <c r="B610" s="2">
        <f t="shared" ref="B610:G610" si="127">B618</f>
        <v>1</v>
      </c>
      <c r="C610" s="2">
        <f t="shared" si="127"/>
        <v>4</v>
      </c>
      <c r="D610" s="2">
        <f t="shared" si="127"/>
        <v>608</v>
      </c>
      <c r="E610" s="2">
        <f t="shared" si="127"/>
        <v>0</v>
      </c>
      <c r="F610" s="2" t="str">
        <f t="shared" si="127"/>
        <v>Новый раздел</v>
      </c>
      <c r="G610" s="2" t="str">
        <f t="shared" si="127"/>
        <v>Обратная засыпка</v>
      </c>
      <c r="H610" s="2"/>
      <c r="I610" s="2"/>
      <c r="J610" s="2"/>
      <c r="K610" s="2"/>
      <c r="L610" s="2"/>
      <c r="M610" s="2"/>
      <c r="N610" s="2"/>
      <c r="O610" s="2">
        <f t="shared" ref="O610:AT610" si="128">O618</f>
        <v>330888</v>
      </c>
      <c r="P610" s="2">
        <f t="shared" si="128"/>
        <v>316570</v>
      </c>
      <c r="Q610" s="2">
        <f t="shared" si="128"/>
        <v>9646</v>
      </c>
      <c r="R610" s="2">
        <f t="shared" si="128"/>
        <v>1110</v>
      </c>
      <c r="S610" s="2">
        <f t="shared" si="128"/>
        <v>4672</v>
      </c>
      <c r="T610" s="2">
        <f t="shared" si="128"/>
        <v>0</v>
      </c>
      <c r="U610" s="2">
        <f t="shared" si="128"/>
        <v>576.72220000000004</v>
      </c>
      <c r="V610" s="2">
        <f t="shared" si="128"/>
        <v>99.98978000000001</v>
      </c>
      <c r="W610" s="2">
        <f t="shared" si="128"/>
        <v>0</v>
      </c>
      <c r="X610" s="2">
        <f t="shared" si="128"/>
        <v>5266</v>
      </c>
      <c r="Y610" s="2">
        <f t="shared" si="128"/>
        <v>2553</v>
      </c>
      <c r="Z610" s="2">
        <f t="shared" si="128"/>
        <v>0</v>
      </c>
      <c r="AA610" s="2">
        <f t="shared" si="128"/>
        <v>0</v>
      </c>
      <c r="AB610" s="2">
        <f t="shared" si="128"/>
        <v>330888</v>
      </c>
      <c r="AC610" s="2">
        <f t="shared" si="128"/>
        <v>316570</v>
      </c>
      <c r="AD610" s="2">
        <f t="shared" si="128"/>
        <v>9646</v>
      </c>
      <c r="AE610" s="2">
        <f t="shared" si="128"/>
        <v>1110</v>
      </c>
      <c r="AF610" s="2">
        <f t="shared" si="128"/>
        <v>4672</v>
      </c>
      <c r="AG610" s="2">
        <f t="shared" si="128"/>
        <v>0</v>
      </c>
      <c r="AH610" s="2">
        <f t="shared" si="128"/>
        <v>576.72220000000004</v>
      </c>
      <c r="AI610" s="2">
        <f t="shared" si="128"/>
        <v>99.98978000000001</v>
      </c>
      <c r="AJ610" s="2">
        <f t="shared" si="128"/>
        <v>0</v>
      </c>
      <c r="AK610" s="2">
        <f t="shared" si="128"/>
        <v>5266</v>
      </c>
      <c r="AL610" s="2">
        <f t="shared" si="128"/>
        <v>2553</v>
      </c>
      <c r="AM610" s="2">
        <f t="shared" si="128"/>
        <v>0</v>
      </c>
      <c r="AN610" s="2">
        <f t="shared" si="128"/>
        <v>0</v>
      </c>
      <c r="AO610" s="2">
        <f t="shared" si="128"/>
        <v>0</v>
      </c>
      <c r="AP610" s="2">
        <f t="shared" si="128"/>
        <v>0</v>
      </c>
      <c r="AQ610" s="2">
        <f t="shared" si="128"/>
        <v>0</v>
      </c>
      <c r="AR610" s="2">
        <f t="shared" si="128"/>
        <v>338707</v>
      </c>
      <c r="AS610" s="2">
        <f t="shared" si="128"/>
        <v>338707</v>
      </c>
      <c r="AT610" s="2">
        <f t="shared" si="128"/>
        <v>0</v>
      </c>
      <c r="AU610" s="2">
        <f t="shared" ref="AU610:BZ610" si="129">AU618</f>
        <v>0</v>
      </c>
      <c r="AV610" s="2">
        <f t="shared" si="129"/>
        <v>316570</v>
      </c>
      <c r="AW610" s="2">
        <f t="shared" si="129"/>
        <v>316570</v>
      </c>
      <c r="AX610" s="2">
        <f t="shared" si="129"/>
        <v>0</v>
      </c>
      <c r="AY610" s="2">
        <f t="shared" si="129"/>
        <v>316570</v>
      </c>
      <c r="AZ610" s="2">
        <f t="shared" si="129"/>
        <v>0</v>
      </c>
      <c r="BA610" s="2">
        <f t="shared" si="129"/>
        <v>0</v>
      </c>
      <c r="BB610" s="2">
        <f t="shared" si="129"/>
        <v>0</v>
      </c>
      <c r="BC610" s="2">
        <f t="shared" si="129"/>
        <v>0</v>
      </c>
      <c r="BD610" s="2">
        <f t="shared" si="129"/>
        <v>0</v>
      </c>
      <c r="BE610" s="2">
        <f t="shared" si="129"/>
        <v>0</v>
      </c>
      <c r="BF610" s="2">
        <f t="shared" si="129"/>
        <v>0</v>
      </c>
      <c r="BG610" s="2">
        <f t="shared" si="129"/>
        <v>0</v>
      </c>
      <c r="BH610" s="2">
        <f t="shared" si="129"/>
        <v>0</v>
      </c>
      <c r="BI610" s="2">
        <f t="shared" si="129"/>
        <v>0</v>
      </c>
      <c r="BJ610" s="2">
        <f t="shared" si="129"/>
        <v>0</v>
      </c>
      <c r="BK610" s="2">
        <f t="shared" si="129"/>
        <v>0</v>
      </c>
      <c r="BL610" s="2">
        <f t="shared" si="129"/>
        <v>0</v>
      </c>
      <c r="BM610" s="2">
        <f t="shared" si="129"/>
        <v>0</v>
      </c>
      <c r="BN610" s="2">
        <f t="shared" si="129"/>
        <v>0</v>
      </c>
      <c r="BO610" s="2">
        <f t="shared" si="129"/>
        <v>0</v>
      </c>
      <c r="BP610" s="2">
        <f t="shared" si="129"/>
        <v>0</v>
      </c>
      <c r="BQ610" s="2">
        <f t="shared" si="129"/>
        <v>0</v>
      </c>
      <c r="BR610" s="2">
        <f t="shared" si="129"/>
        <v>0</v>
      </c>
      <c r="BS610" s="2">
        <f t="shared" si="129"/>
        <v>0</v>
      </c>
      <c r="BT610" s="2">
        <f t="shared" si="129"/>
        <v>0</v>
      </c>
      <c r="BU610" s="2">
        <f t="shared" si="129"/>
        <v>0</v>
      </c>
      <c r="BV610" s="2">
        <f t="shared" si="129"/>
        <v>0</v>
      </c>
      <c r="BW610" s="2">
        <f t="shared" si="129"/>
        <v>0</v>
      </c>
      <c r="BX610" s="2">
        <f t="shared" si="129"/>
        <v>0</v>
      </c>
      <c r="BY610" s="2">
        <f t="shared" si="129"/>
        <v>0</v>
      </c>
      <c r="BZ610" s="2">
        <f t="shared" si="129"/>
        <v>0</v>
      </c>
      <c r="CA610" s="2">
        <f t="shared" ref="CA610:DF610" si="130">CA618</f>
        <v>338707</v>
      </c>
      <c r="CB610" s="2">
        <f t="shared" si="130"/>
        <v>338707</v>
      </c>
      <c r="CC610" s="2">
        <f t="shared" si="130"/>
        <v>0</v>
      </c>
      <c r="CD610" s="2">
        <f t="shared" si="130"/>
        <v>0</v>
      </c>
      <c r="CE610" s="2">
        <f t="shared" si="130"/>
        <v>316570</v>
      </c>
      <c r="CF610" s="2">
        <f t="shared" si="130"/>
        <v>316570</v>
      </c>
      <c r="CG610" s="2">
        <f t="shared" si="130"/>
        <v>0</v>
      </c>
      <c r="CH610" s="2">
        <f t="shared" si="130"/>
        <v>316570</v>
      </c>
      <c r="CI610" s="2">
        <f t="shared" si="130"/>
        <v>0</v>
      </c>
      <c r="CJ610" s="2">
        <f t="shared" si="130"/>
        <v>0</v>
      </c>
      <c r="CK610" s="2">
        <f t="shared" si="130"/>
        <v>0</v>
      </c>
      <c r="CL610" s="2">
        <f t="shared" si="130"/>
        <v>0</v>
      </c>
      <c r="CM610" s="2">
        <f t="shared" si="130"/>
        <v>0</v>
      </c>
      <c r="CN610" s="2">
        <f t="shared" si="130"/>
        <v>0</v>
      </c>
      <c r="CO610" s="2">
        <f t="shared" si="130"/>
        <v>0</v>
      </c>
      <c r="CP610" s="2">
        <f t="shared" si="130"/>
        <v>0</v>
      </c>
      <c r="CQ610" s="2">
        <f t="shared" si="130"/>
        <v>0</v>
      </c>
      <c r="CR610" s="2">
        <f t="shared" si="130"/>
        <v>0</v>
      </c>
      <c r="CS610" s="2">
        <f t="shared" si="130"/>
        <v>0</v>
      </c>
      <c r="CT610" s="2">
        <f t="shared" si="130"/>
        <v>0</v>
      </c>
      <c r="CU610" s="2">
        <f t="shared" si="130"/>
        <v>0</v>
      </c>
      <c r="CV610" s="2">
        <f t="shared" si="130"/>
        <v>0</v>
      </c>
      <c r="CW610" s="2">
        <f t="shared" si="130"/>
        <v>0</v>
      </c>
      <c r="CX610" s="2">
        <f t="shared" si="130"/>
        <v>0</v>
      </c>
      <c r="CY610" s="2">
        <f t="shared" si="130"/>
        <v>0</v>
      </c>
      <c r="CZ610" s="2">
        <f t="shared" si="130"/>
        <v>0</v>
      </c>
      <c r="DA610" s="2">
        <f t="shared" si="130"/>
        <v>0</v>
      </c>
      <c r="DB610" s="2">
        <f t="shared" si="130"/>
        <v>0</v>
      </c>
      <c r="DC610" s="2">
        <f t="shared" si="130"/>
        <v>0</v>
      </c>
      <c r="DD610" s="2">
        <f t="shared" si="130"/>
        <v>0</v>
      </c>
      <c r="DE610" s="2">
        <f t="shared" si="130"/>
        <v>0</v>
      </c>
      <c r="DF610" s="2">
        <f t="shared" si="130"/>
        <v>0</v>
      </c>
      <c r="DG610" s="3">
        <f t="shared" ref="DG610:EL610" si="131">DG618</f>
        <v>0</v>
      </c>
      <c r="DH610" s="3">
        <f t="shared" si="131"/>
        <v>0</v>
      </c>
      <c r="DI610" s="3">
        <f t="shared" si="131"/>
        <v>0</v>
      </c>
      <c r="DJ610" s="3">
        <f t="shared" si="131"/>
        <v>0</v>
      </c>
      <c r="DK610" s="3">
        <f t="shared" si="131"/>
        <v>0</v>
      </c>
      <c r="DL610" s="3">
        <f t="shared" si="131"/>
        <v>0</v>
      </c>
      <c r="DM610" s="3">
        <f t="shared" si="131"/>
        <v>0</v>
      </c>
      <c r="DN610" s="3">
        <f t="shared" si="131"/>
        <v>0</v>
      </c>
      <c r="DO610" s="3">
        <f t="shared" si="131"/>
        <v>0</v>
      </c>
      <c r="DP610" s="3">
        <f t="shared" si="131"/>
        <v>0</v>
      </c>
      <c r="DQ610" s="3">
        <f t="shared" si="131"/>
        <v>0</v>
      </c>
      <c r="DR610" s="3">
        <f t="shared" si="131"/>
        <v>0</v>
      </c>
      <c r="DS610" s="3">
        <f t="shared" si="131"/>
        <v>0</v>
      </c>
      <c r="DT610" s="3">
        <f t="shared" si="131"/>
        <v>0</v>
      </c>
      <c r="DU610" s="3">
        <f t="shared" si="131"/>
        <v>0</v>
      </c>
      <c r="DV610" s="3">
        <f t="shared" si="131"/>
        <v>0</v>
      </c>
      <c r="DW610" s="3">
        <f t="shared" si="131"/>
        <v>0</v>
      </c>
      <c r="DX610" s="3">
        <f t="shared" si="131"/>
        <v>0</v>
      </c>
      <c r="DY610" s="3">
        <f t="shared" si="131"/>
        <v>0</v>
      </c>
      <c r="DZ610" s="3">
        <f t="shared" si="131"/>
        <v>0</v>
      </c>
      <c r="EA610" s="3">
        <f t="shared" si="131"/>
        <v>0</v>
      </c>
      <c r="EB610" s="3">
        <f t="shared" si="131"/>
        <v>0</v>
      </c>
      <c r="EC610" s="3">
        <f t="shared" si="131"/>
        <v>0</v>
      </c>
      <c r="ED610" s="3">
        <f t="shared" si="131"/>
        <v>0</v>
      </c>
      <c r="EE610" s="3">
        <f t="shared" si="131"/>
        <v>0</v>
      </c>
      <c r="EF610" s="3">
        <f t="shared" si="131"/>
        <v>0</v>
      </c>
      <c r="EG610" s="3">
        <f t="shared" si="131"/>
        <v>0</v>
      </c>
      <c r="EH610" s="3">
        <f t="shared" si="131"/>
        <v>0</v>
      </c>
      <c r="EI610" s="3">
        <f t="shared" si="131"/>
        <v>0</v>
      </c>
      <c r="EJ610" s="3">
        <f t="shared" si="131"/>
        <v>0</v>
      </c>
      <c r="EK610" s="3">
        <f t="shared" si="131"/>
        <v>0</v>
      </c>
      <c r="EL610" s="3">
        <f t="shared" si="131"/>
        <v>0</v>
      </c>
      <c r="EM610" s="3">
        <f t="shared" ref="EM610:FR610" si="132">EM618</f>
        <v>0</v>
      </c>
      <c r="EN610" s="3">
        <f t="shared" si="132"/>
        <v>0</v>
      </c>
      <c r="EO610" s="3">
        <f t="shared" si="132"/>
        <v>0</v>
      </c>
      <c r="EP610" s="3">
        <f t="shared" si="132"/>
        <v>0</v>
      </c>
      <c r="EQ610" s="3">
        <f t="shared" si="132"/>
        <v>0</v>
      </c>
      <c r="ER610" s="3">
        <f t="shared" si="132"/>
        <v>0</v>
      </c>
      <c r="ES610" s="3">
        <f t="shared" si="132"/>
        <v>0</v>
      </c>
      <c r="ET610" s="3">
        <f t="shared" si="132"/>
        <v>0</v>
      </c>
      <c r="EU610" s="3">
        <f t="shared" si="132"/>
        <v>0</v>
      </c>
      <c r="EV610" s="3">
        <f t="shared" si="132"/>
        <v>0</v>
      </c>
      <c r="EW610" s="3">
        <f t="shared" si="132"/>
        <v>0</v>
      </c>
      <c r="EX610" s="3">
        <f t="shared" si="132"/>
        <v>0</v>
      </c>
      <c r="EY610" s="3">
        <f t="shared" si="132"/>
        <v>0</v>
      </c>
      <c r="EZ610" s="3">
        <f t="shared" si="132"/>
        <v>0</v>
      </c>
      <c r="FA610" s="3">
        <f t="shared" si="132"/>
        <v>0</v>
      </c>
      <c r="FB610" s="3">
        <f t="shared" si="132"/>
        <v>0</v>
      </c>
      <c r="FC610" s="3">
        <f t="shared" si="132"/>
        <v>0</v>
      </c>
      <c r="FD610" s="3">
        <f t="shared" si="132"/>
        <v>0</v>
      </c>
      <c r="FE610" s="3">
        <f t="shared" si="132"/>
        <v>0</v>
      </c>
      <c r="FF610" s="3">
        <f t="shared" si="132"/>
        <v>0</v>
      </c>
      <c r="FG610" s="3">
        <f t="shared" si="132"/>
        <v>0</v>
      </c>
      <c r="FH610" s="3">
        <f t="shared" si="132"/>
        <v>0</v>
      </c>
      <c r="FI610" s="3">
        <f t="shared" si="132"/>
        <v>0</v>
      </c>
      <c r="FJ610" s="3">
        <f t="shared" si="132"/>
        <v>0</v>
      </c>
      <c r="FK610" s="3">
        <f t="shared" si="132"/>
        <v>0</v>
      </c>
      <c r="FL610" s="3">
        <f t="shared" si="132"/>
        <v>0</v>
      </c>
      <c r="FM610" s="3">
        <f t="shared" si="132"/>
        <v>0</v>
      </c>
      <c r="FN610" s="3">
        <f t="shared" si="132"/>
        <v>0</v>
      </c>
      <c r="FO610" s="3">
        <f t="shared" si="132"/>
        <v>0</v>
      </c>
      <c r="FP610" s="3">
        <f t="shared" si="132"/>
        <v>0</v>
      </c>
      <c r="FQ610" s="3">
        <f t="shared" si="132"/>
        <v>0</v>
      </c>
      <c r="FR610" s="3">
        <f t="shared" si="132"/>
        <v>0</v>
      </c>
      <c r="FS610" s="3">
        <f t="shared" ref="FS610:GX610" si="133">FS618</f>
        <v>0</v>
      </c>
      <c r="FT610" s="3">
        <f t="shared" si="133"/>
        <v>0</v>
      </c>
      <c r="FU610" s="3">
        <f t="shared" si="133"/>
        <v>0</v>
      </c>
      <c r="FV610" s="3">
        <f t="shared" si="133"/>
        <v>0</v>
      </c>
      <c r="FW610" s="3">
        <f t="shared" si="133"/>
        <v>0</v>
      </c>
      <c r="FX610" s="3">
        <f t="shared" si="133"/>
        <v>0</v>
      </c>
      <c r="FY610" s="3">
        <f t="shared" si="133"/>
        <v>0</v>
      </c>
      <c r="FZ610" s="3">
        <f t="shared" si="133"/>
        <v>0</v>
      </c>
      <c r="GA610" s="3">
        <f t="shared" si="133"/>
        <v>0</v>
      </c>
      <c r="GB610" s="3">
        <f t="shared" si="133"/>
        <v>0</v>
      </c>
      <c r="GC610" s="3">
        <f t="shared" si="133"/>
        <v>0</v>
      </c>
      <c r="GD610" s="3">
        <f t="shared" si="133"/>
        <v>0</v>
      </c>
      <c r="GE610" s="3">
        <f t="shared" si="133"/>
        <v>0</v>
      </c>
      <c r="GF610" s="3">
        <f t="shared" si="133"/>
        <v>0</v>
      </c>
      <c r="GG610" s="3">
        <f t="shared" si="133"/>
        <v>0</v>
      </c>
      <c r="GH610" s="3">
        <f t="shared" si="133"/>
        <v>0</v>
      </c>
      <c r="GI610" s="3">
        <f t="shared" si="133"/>
        <v>0</v>
      </c>
      <c r="GJ610" s="3">
        <f t="shared" si="133"/>
        <v>0</v>
      </c>
      <c r="GK610" s="3">
        <f t="shared" si="133"/>
        <v>0</v>
      </c>
      <c r="GL610" s="3">
        <f t="shared" si="133"/>
        <v>0</v>
      </c>
      <c r="GM610" s="3">
        <f t="shared" si="133"/>
        <v>0</v>
      </c>
      <c r="GN610" s="3">
        <f t="shared" si="133"/>
        <v>0</v>
      </c>
      <c r="GO610" s="3">
        <f t="shared" si="133"/>
        <v>0</v>
      </c>
      <c r="GP610" s="3">
        <f t="shared" si="133"/>
        <v>0</v>
      </c>
      <c r="GQ610" s="3">
        <f t="shared" si="133"/>
        <v>0</v>
      </c>
      <c r="GR610" s="3">
        <f t="shared" si="133"/>
        <v>0</v>
      </c>
      <c r="GS610" s="3">
        <f t="shared" si="133"/>
        <v>0</v>
      </c>
      <c r="GT610" s="3">
        <f t="shared" si="133"/>
        <v>0</v>
      </c>
      <c r="GU610" s="3">
        <f t="shared" si="133"/>
        <v>0</v>
      </c>
      <c r="GV610" s="3">
        <f t="shared" si="133"/>
        <v>0</v>
      </c>
      <c r="GW610" s="3">
        <f t="shared" si="133"/>
        <v>0</v>
      </c>
      <c r="GX610" s="3">
        <f t="shared" si="133"/>
        <v>0</v>
      </c>
    </row>
    <row r="612" spans="1:245" x14ac:dyDescent="0.2">
      <c r="A612">
        <v>17</v>
      </c>
      <c r="B612">
        <v>1</v>
      </c>
      <c r="C612">
        <f>ROW(SmtRes!A148)</f>
        <v>148</v>
      </c>
      <c r="D612">
        <f>ROW(EtalonRes!A163)</f>
        <v>163</v>
      </c>
      <c r="E612" t="s">
        <v>465</v>
      </c>
      <c r="F612" t="s">
        <v>466</v>
      </c>
      <c r="G612" t="s">
        <v>467</v>
      </c>
      <c r="H612" t="s">
        <v>19</v>
      </c>
      <c r="I612">
        <f>ROUND((3800*0.63)/1000,9)</f>
        <v>2.3940000000000001</v>
      </c>
      <c r="J612">
        <v>0</v>
      </c>
      <c r="O612">
        <f>ROUND(CP612,0)</f>
        <v>1209</v>
      </c>
      <c r="P612">
        <f>ROUND(CQ612*I612,0)</f>
        <v>0</v>
      </c>
      <c r="Q612">
        <f>ROUND(CR612*I612,0)</f>
        <v>1209</v>
      </c>
      <c r="R612">
        <f>ROUND(CS612*I612,0)</f>
        <v>174</v>
      </c>
      <c r="S612">
        <f>ROUND(CT612*I612,0)</f>
        <v>0</v>
      </c>
      <c r="T612">
        <f>ROUND(CU612*I612,0)</f>
        <v>0</v>
      </c>
      <c r="U612">
        <f>CV612*I612</f>
        <v>0</v>
      </c>
      <c r="V612">
        <f>CW612*I612</f>
        <v>12.855780000000001</v>
      </c>
      <c r="W612">
        <f>ROUND(CX612*I612,0)</f>
        <v>0</v>
      </c>
      <c r="X612">
        <f t="shared" ref="X612:Y616" si="134">ROUND(CY612,0)</f>
        <v>160</v>
      </c>
      <c r="Y612">
        <f t="shared" si="134"/>
        <v>80</v>
      </c>
      <c r="AA612">
        <v>224391872</v>
      </c>
      <c r="AB612">
        <f>ROUND((AC612+AD612+AF612),2)</f>
        <v>505.05</v>
      </c>
      <c r="AC612">
        <f>ROUND((ES612),2)</f>
        <v>0</v>
      </c>
      <c r="AD612">
        <f>ROUND((((ET612)-(EU612))+AE612),2)</f>
        <v>505.05</v>
      </c>
      <c r="AE612">
        <f t="shared" ref="AE612:AF616" si="135">ROUND((EU612),2)</f>
        <v>72.5</v>
      </c>
      <c r="AF612">
        <f t="shared" si="135"/>
        <v>0</v>
      </c>
      <c r="AG612">
        <f>ROUND((AP612),2)</f>
        <v>0</v>
      </c>
      <c r="AH612">
        <f t="shared" ref="AH612:AI616" si="136">(EW612)</f>
        <v>0</v>
      </c>
      <c r="AI612">
        <f t="shared" si="136"/>
        <v>5.37</v>
      </c>
      <c r="AJ612">
        <f>(AS612)</f>
        <v>0</v>
      </c>
      <c r="AK612">
        <v>505.05</v>
      </c>
      <c r="AL612">
        <v>0</v>
      </c>
      <c r="AM612">
        <v>505.05</v>
      </c>
      <c r="AN612">
        <v>72.5</v>
      </c>
      <c r="AO612">
        <v>0</v>
      </c>
      <c r="AP612">
        <v>0</v>
      </c>
      <c r="AQ612">
        <v>0</v>
      </c>
      <c r="AR612">
        <v>5.37</v>
      </c>
      <c r="AS612">
        <v>0</v>
      </c>
      <c r="AT612">
        <v>92</v>
      </c>
      <c r="AU612">
        <v>46</v>
      </c>
      <c r="AV612">
        <v>1</v>
      </c>
      <c r="AW612">
        <v>1</v>
      </c>
      <c r="AZ612">
        <v>1</v>
      </c>
      <c r="BA612">
        <v>1</v>
      </c>
      <c r="BB612">
        <v>1</v>
      </c>
      <c r="BC612">
        <v>1</v>
      </c>
      <c r="BD612" t="s">
        <v>2</v>
      </c>
      <c r="BE612" t="s">
        <v>2</v>
      </c>
      <c r="BF612" t="s">
        <v>2</v>
      </c>
      <c r="BG612" t="s">
        <v>2</v>
      </c>
      <c r="BH612">
        <v>0</v>
      </c>
      <c r="BI612">
        <v>1</v>
      </c>
      <c r="BJ612" t="s">
        <v>468</v>
      </c>
      <c r="BM612">
        <v>1001</v>
      </c>
      <c r="BN612">
        <v>0</v>
      </c>
      <c r="BO612" t="s">
        <v>2</v>
      </c>
      <c r="BP612">
        <v>0</v>
      </c>
      <c r="BQ612">
        <v>2</v>
      </c>
      <c r="BR612">
        <v>0</v>
      </c>
      <c r="BS612">
        <v>1</v>
      </c>
      <c r="BT612">
        <v>1</v>
      </c>
      <c r="BU612">
        <v>1</v>
      </c>
      <c r="BV612">
        <v>1</v>
      </c>
      <c r="BW612">
        <v>1</v>
      </c>
      <c r="BX612">
        <v>1</v>
      </c>
      <c r="BY612" t="s">
        <v>2</v>
      </c>
      <c r="BZ612">
        <v>92</v>
      </c>
      <c r="CA612">
        <v>46</v>
      </c>
      <c r="CE612">
        <v>0</v>
      </c>
      <c r="CF612">
        <v>0</v>
      </c>
      <c r="CG612">
        <v>0</v>
      </c>
      <c r="CM612">
        <v>0</v>
      </c>
      <c r="CN612" t="s">
        <v>2</v>
      </c>
      <c r="CO612">
        <v>0</v>
      </c>
      <c r="CP612">
        <f>(P612+Q612+S612)</f>
        <v>1209</v>
      </c>
      <c r="CQ612">
        <f>AC612*BC612</f>
        <v>0</v>
      </c>
      <c r="CR612">
        <f>AD612*BB612</f>
        <v>505.05</v>
      </c>
      <c r="CS612">
        <f>AE612*BS612</f>
        <v>72.5</v>
      </c>
      <c r="CT612">
        <f>AF612*BA612</f>
        <v>0</v>
      </c>
      <c r="CU612">
        <f t="shared" ref="CU612:CX616" si="137">AG612</f>
        <v>0</v>
      </c>
      <c r="CV612">
        <f t="shared" si="137"/>
        <v>0</v>
      </c>
      <c r="CW612">
        <f t="shared" si="137"/>
        <v>5.37</v>
      </c>
      <c r="CX612">
        <f t="shared" si="137"/>
        <v>0</v>
      </c>
      <c r="CY612">
        <f>(((S612+R612)*AT612)/100)</f>
        <v>160.08000000000001</v>
      </c>
      <c r="CZ612">
        <f>(((S612+R612)*AU612)/100)</f>
        <v>80.040000000000006</v>
      </c>
      <c r="DC612" t="s">
        <v>2</v>
      </c>
      <c r="DD612" t="s">
        <v>2</v>
      </c>
      <c r="DE612" t="s">
        <v>2</v>
      </c>
      <c r="DF612" t="s">
        <v>2</v>
      </c>
      <c r="DG612" t="s">
        <v>2</v>
      </c>
      <c r="DH612" t="s">
        <v>2</v>
      </c>
      <c r="DI612" t="s">
        <v>2</v>
      </c>
      <c r="DJ612" t="s">
        <v>2</v>
      </c>
      <c r="DK612" t="s">
        <v>2</v>
      </c>
      <c r="DL612" t="s">
        <v>2</v>
      </c>
      <c r="DM612" t="s">
        <v>2</v>
      </c>
      <c r="DN612">
        <v>0</v>
      </c>
      <c r="DO612">
        <v>0</v>
      </c>
      <c r="DP612">
        <v>1</v>
      </c>
      <c r="DQ612">
        <v>1</v>
      </c>
      <c r="DU612">
        <v>1007</v>
      </c>
      <c r="DV612" t="s">
        <v>19</v>
      </c>
      <c r="DW612" t="s">
        <v>19</v>
      </c>
      <c r="DX612">
        <v>1000</v>
      </c>
      <c r="DZ612" t="s">
        <v>2</v>
      </c>
      <c r="EA612" t="s">
        <v>2</v>
      </c>
      <c r="EB612" t="s">
        <v>2</v>
      </c>
      <c r="EC612" t="s">
        <v>2</v>
      </c>
      <c r="EE612">
        <v>222773540</v>
      </c>
      <c r="EF612">
        <v>2</v>
      </c>
      <c r="EG612" t="s">
        <v>21</v>
      </c>
      <c r="EH612">
        <v>1</v>
      </c>
      <c r="EI612" t="s">
        <v>15</v>
      </c>
      <c r="EJ612">
        <v>1</v>
      </c>
      <c r="EK612">
        <v>1001</v>
      </c>
      <c r="EL612" t="s">
        <v>22</v>
      </c>
      <c r="EM612" t="s">
        <v>23</v>
      </c>
      <c r="EN612" t="s">
        <v>2</v>
      </c>
      <c r="EO612" t="s">
        <v>2</v>
      </c>
      <c r="EQ612">
        <v>0</v>
      </c>
      <c r="ER612">
        <v>505.05</v>
      </c>
      <c r="ES612">
        <v>0</v>
      </c>
      <c r="ET612">
        <v>505.05</v>
      </c>
      <c r="EU612">
        <v>72.5</v>
      </c>
      <c r="EV612">
        <v>0</v>
      </c>
      <c r="EW612">
        <v>0</v>
      </c>
      <c r="EX612">
        <v>5.37</v>
      </c>
      <c r="EY612">
        <v>0</v>
      </c>
      <c r="FQ612">
        <v>0</v>
      </c>
      <c r="FR612">
        <f>ROUND(IF(AND(BH612=3,BI612=3),P612,0),0)</f>
        <v>0</v>
      </c>
      <c r="FS612">
        <v>0</v>
      </c>
      <c r="FX612">
        <v>92</v>
      </c>
      <c r="FY612">
        <v>46</v>
      </c>
      <c r="GA612" t="s">
        <v>2</v>
      </c>
      <c r="GD612">
        <v>1</v>
      </c>
      <c r="GF612">
        <v>1558437680</v>
      </c>
      <c r="GG612">
        <v>2</v>
      </c>
      <c r="GH612">
        <v>1</v>
      </c>
      <c r="GI612">
        <v>-2</v>
      </c>
      <c r="GJ612">
        <v>0</v>
      </c>
      <c r="GK612">
        <v>0</v>
      </c>
      <c r="GL612">
        <f>ROUND(IF(AND(BH612=3,BI612=3,FS612&lt;&gt;0),P612,0),0)</f>
        <v>0</v>
      </c>
      <c r="GM612">
        <f>ROUND(O612+X612+Y612,0)+GX612</f>
        <v>1449</v>
      </c>
      <c r="GN612">
        <f>IF(OR(BI612=0,BI612=1),ROUND(O612+X612+Y612,0),0)</f>
        <v>1449</v>
      </c>
      <c r="GO612">
        <f>IF(BI612=2,ROUND(O612+X612+Y612,0),0)</f>
        <v>0</v>
      </c>
      <c r="GP612">
        <f>IF(BI612=4,ROUND(O612+X612+Y612,0)+GX612,0)</f>
        <v>0</v>
      </c>
      <c r="GR612">
        <v>0</v>
      </c>
      <c r="GS612">
        <v>3</v>
      </c>
      <c r="GT612">
        <v>0</v>
      </c>
      <c r="GU612" t="s">
        <v>2</v>
      </c>
      <c r="GV612">
        <f>ROUND((GT612),2)</f>
        <v>0</v>
      </c>
      <c r="GW612">
        <v>1</v>
      </c>
      <c r="GX612">
        <f>ROUND(HC612*I612,0)</f>
        <v>0</v>
      </c>
      <c r="HA612">
        <v>0</v>
      </c>
      <c r="HB612">
        <v>0</v>
      </c>
      <c r="HC612">
        <f>GV612*GW612</f>
        <v>0</v>
      </c>
      <c r="HE612" t="s">
        <v>2</v>
      </c>
      <c r="HF612" t="s">
        <v>2</v>
      </c>
      <c r="IK612">
        <v>0</v>
      </c>
    </row>
    <row r="613" spans="1:245" x14ac:dyDescent="0.2">
      <c r="A613">
        <v>17</v>
      </c>
      <c r="B613">
        <v>1</v>
      </c>
      <c r="C613">
        <f>ROW(SmtRes!A151)</f>
        <v>151</v>
      </c>
      <c r="D613">
        <f>ROW(EtalonRes!A166)</f>
        <v>166</v>
      </c>
      <c r="E613" t="s">
        <v>469</v>
      </c>
      <c r="F613" t="s">
        <v>470</v>
      </c>
      <c r="G613" t="s">
        <v>471</v>
      </c>
      <c r="H613" t="s">
        <v>19</v>
      </c>
      <c r="I613">
        <f>ROUND((3800*0.3)/1000,9)</f>
        <v>1.1399999999999999</v>
      </c>
      <c r="J613">
        <v>0</v>
      </c>
      <c r="O613">
        <f>ROUND(CP613,0)</f>
        <v>2074</v>
      </c>
      <c r="P613">
        <f>ROUND(CQ613*I613,0)</f>
        <v>0</v>
      </c>
      <c r="Q613">
        <f>ROUND(CR613*I613,0)</f>
        <v>2011</v>
      </c>
      <c r="R613">
        <f>ROUND(CS613*I613,0)</f>
        <v>235</v>
      </c>
      <c r="S613">
        <f>ROUND(CT613*I613,0)</f>
        <v>63</v>
      </c>
      <c r="T613">
        <f>ROUND(CU613*I613,0)</f>
        <v>0</v>
      </c>
      <c r="U613">
        <f>CV613*I613</f>
        <v>8.0141999999999989</v>
      </c>
      <c r="V613">
        <f>CW613*I613</f>
        <v>17.442</v>
      </c>
      <c r="W613">
        <f>ROUND(CX613*I613,0)</f>
        <v>0</v>
      </c>
      <c r="X613">
        <f t="shared" si="134"/>
        <v>274</v>
      </c>
      <c r="Y613">
        <f t="shared" si="134"/>
        <v>137</v>
      </c>
      <c r="AA613">
        <v>224391872</v>
      </c>
      <c r="AB613">
        <f>ROUND((AC613+AD613+AF613),2)</f>
        <v>1818.46</v>
      </c>
      <c r="AC613">
        <f>ROUND((ES613),2)</f>
        <v>0</v>
      </c>
      <c r="AD613">
        <f>ROUND((((ET613)-(EU613))+AE613),2)</f>
        <v>1763.63</v>
      </c>
      <c r="AE613">
        <f t="shared" si="135"/>
        <v>206.55</v>
      </c>
      <c r="AF613">
        <f t="shared" si="135"/>
        <v>54.83</v>
      </c>
      <c r="AG613">
        <f>ROUND((AP613),2)</f>
        <v>0</v>
      </c>
      <c r="AH613">
        <f t="shared" si="136"/>
        <v>7.03</v>
      </c>
      <c r="AI613">
        <f t="shared" si="136"/>
        <v>15.3</v>
      </c>
      <c r="AJ613">
        <f>(AS613)</f>
        <v>0</v>
      </c>
      <c r="AK613">
        <v>1818.46</v>
      </c>
      <c r="AL613">
        <v>0</v>
      </c>
      <c r="AM613">
        <v>1763.63</v>
      </c>
      <c r="AN613">
        <v>206.55</v>
      </c>
      <c r="AO613">
        <v>54.83</v>
      </c>
      <c r="AP613">
        <v>0</v>
      </c>
      <c r="AQ613">
        <v>7.03</v>
      </c>
      <c r="AR613">
        <v>15.3</v>
      </c>
      <c r="AS613">
        <v>0</v>
      </c>
      <c r="AT613">
        <v>92</v>
      </c>
      <c r="AU613">
        <v>46</v>
      </c>
      <c r="AV613">
        <v>1</v>
      </c>
      <c r="AW613">
        <v>1</v>
      </c>
      <c r="AZ613">
        <v>1</v>
      </c>
      <c r="BA613">
        <v>1</v>
      </c>
      <c r="BB613">
        <v>1</v>
      </c>
      <c r="BC613">
        <v>1</v>
      </c>
      <c r="BD613" t="s">
        <v>2</v>
      </c>
      <c r="BE613" t="s">
        <v>2</v>
      </c>
      <c r="BF613" t="s">
        <v>2</v>
      </c>
      <c r="BG613" t="s">
        <v>2</v>
      </c>
      <c r="BH613">
        <v>0</v>
      </c>
      <c r="BI613">
        <v>1</v>
      </c>
      <c r="BJ613" t="s">
        <v>472</v>
      </c>
      <c r="BM613">
        <v>1001</v>
      </c>
      <c r="BN613">
        <v>0</v>
      </c>
      <c r="BO613" t="s">
        <v>2</v>
      </c>
      <c r="BP613">
        <v>0</v>
      </c>
      <c r="BQ613">
        <v>2</v>
      </c>
      <c r="BR613">
        <v>0</v>
      </c>
      <c r="BS613">
        <v>1</v>
      </c>
      <c r="BT613">
        <v>1</v>
      </c>
      <c r="BU613">
        <v>1</v>
      </c>
      <c r="BV613">
        <v>1</v>
      </c>
      <c r="BW613">
        <v>1</v>
      </c>
      <c r="BX613">
        <v>1</v>
      </c>
      <c r="BY613" t="s">
        <v>2</v>
      </c>
      <c r="BZ613">
        <v>92</v>
      </c>
      <c r="CA613">
        <v>46</v>
      </c>
      <c r="CE613">
        <v>0</v>
      </c>
      <c r="CF613">
        <v>0</v>
      </c>
      <c r="CG613">
        <v>0</v>
      </c>
      <c r="CM613">
        <v>0</v>
      </c>
      <c r="CN613" t="s">
        <v>2</v>
      </c>
      <c r="CO613">
        <v>0</v>
      </c>
      <c r="CP613">
        <f>(P613+Q613+S613)</f>
        <v>2074</v>
      </c>
      <c r="CQ613">
        <f>AC613*BC613</f>
        <v>0</v>
      </c>
      <c r="CR613">
        <f>AD613*BB613</f>
        <v>1763.63</v>
      </c>
      <c r="CS613">
        <f>AE613*BS613</f>
        <v>206.55</v>
      </c>
      <c r="CT613">
        <f>AF613*BA613</f>
        <v>54.83</v>
      </c>
      <c r="CU613">
        <f t="shared" si="137"/>
        <v>0</v>
      </c>
      <c r="CV613">
        <f t="shared" si="137"/>
        <v>7.03</v>
      </c>
      <c r="CW613">
        <f t="shared" si="137"/>
        <v>15.3</v>
      </c>
      <c r="CX613">
        <f t="shared" si="137"/>
        <v>0</v>
      </c>
      <c r="CY613">
        <f>(((S613+R613)*AT613)/100)</f>
        <v>274.16000000000003</v>
      </c>
      <c r="CZ613">
        <f>(((S613+R613)*AU613)/100)</f>
        <v>137.08000000000001</v>
      </c>
      <c r="DC613" t="s">
        <v>2</v>
      </c>
      <c r="DD613" t="s">
        <v>2</v>
      </c>
      <c r="DE613" t="s">
        <v>2</v>
      </c>
      <c r="DF613" t="s">
        <v>2</v>
      </c>
      <c r="DG613" t="s">
        <v>2</v>
      </c>
      <c r="DH613" t="s">
        <v>2</v>
      </c>
      <c r="DI613" t="s">
        <v>2</v>
      </c>
      <c r="DJ613" t="s">
        <v>2</v>
      </c>
      <c r="DK613" t="s">
        <v>2</v>
      </c>
      <c r="DL613" t="s">
        <v>2</v>
      </c>
      <c r="DM613" t="s">
        <v>2</v>
      </c>
      <c r="DN613">
        <v>0</v>
      </c>
      <c r="DO613">
        <v>0</v>
      </c>
      <c r="DP613">
        <v>1</v>
      </c>
      <c r="DQ613">
        <v>1</v>
      </c>
      <c r="DU613">
        <v>1007</v>
      </c>
      <c r="DV613" t="s">
        <v>19</v>
      </c>
      <c r="DW613" t="s">
        <v>19</v>
      </c>
      <c r="DX613">
        <v>1000</v>
      </c>
      <c r="DZ613" t="s">
        <v>2</v>
      </c>
      <c r="EA613" t="s">
        <v>2</v>
      </c>
      <c r="EB613" t="s">
        <v>2</v>
      </c>
      <c r="EC613" t="s">
        <v>2</v>
      </c>
      <c r="EE613">
        <v>222773540</v>
      </c>
      <c r="EF613">
        <v>2</v>
      </c>
      <c r="EG613" t="s">
        <v>21</v>
      </c>
      <c r="EH613">
        <v>1</v>
      </c>
      <c r="EI613" t="s">
        <v>15</v>
      </c>
      <c r="EJ613">
        <v>1</v>
      </c>
      <c r="EK613">
        <v>1001</v>
      </c>
      <c r="EL613" t="s">
        <v>22</v>
      </c>
      <c r="EM613" t="s">
        <v>23</v>
      </c>
      <c r="EN613" t="s">
        <v>2</v>
      </c>
      <c r="EO613" t="s">
        <v>2</v>
      </c>
      <c r="EQ613">
        <v>0</v>
      </c>
      <c r="ER613">
        <v>1818.46</v>
      </c>
      <c r="ES613">
        <v>0</v>
      </c>
      <c r="ET613">
        <v>1763.63</v>
      </c>
      <c r="EU613">
        <v>206.55</v>
      </c>
      <c r="EV613">
        <v>54.83</v>
      </c>
      <c r="EW613">
        <v>7.03</v>
      </c>
      <c r="EX613">
        <v>15.3</v>
      </c>
      <c r="EY613">
        <v>0</v>
      </c>
      <c r="FQ613">
        <v>0</v>
      </c>
      <c r="FR613">
        <f>ROUND(IF(AND(BH613=3,BI613=3),P613,0),0)</f>
        <v>0</v>
      </c>
      <c r="FS613">
        <v>0</v>
      </c>
      <c r="FX613">
        <v>92</v>
      </c>
      <c r="FY613">
        <v>46</v>
      </c>
      <c r="GA613" t="s">
        <v>2</v>
      </c>
      <c r="GD613">
        <v>1</v>
      </c>
      <c r="GF613">
        <v>446870482</v>
      </c>
      <c r="GG613">
        <v>2</v>
      </c>
      <c r="GH613">
        <v>1</v>
      </c>
      <c r="GI613">
        <v>-2</v>
      </c>
      <c r="GJ613">
        <v>0</v>
      </c>
      <c r="GK613">
        <v>0</v>
      </c>
      <c r="GL613">
        <f>ROUND(IF(AND(BH613=3,BI613=3,FS613&lt;&gt;0),P613,0),0)</f>
        <v>0</v>
      </c>
      <c r="GM613">
        <f>ROUND(O613+X613+Y613,0)+GX613</f>
        <v>2485</v>
      </c>
      <c r="GN613">
        <f>IF(OR(BI613=0,BI613=1),ROUND(O613+X613+Y613,0),0)</f>
        <v>2485</v>
      </c>
      <c r="GO613">
        <f>IF(BI613=2,ROUND(O613+X613+Y613,0),0)</f>
        <v>0</v>
      </c>
      <c r="GP613">
        <f>IF(BI613=4,ROUND(O613+X613+Y613,0)+GX613,0)</f>
        <v>0</v>
      </c>
      <c r="GR613">
        <v>0</v>
      </c>
      <c r="GS613">
        <v>3</v>
      </c>
      <c r="GT613">
        <v>0</v>
      </c>
      <c r="GU613" t="s">
        <v>2</v>
      </c>
      <c r="GV613">
        <f>ROUND((GT613),2)</f>
        <v>0</v>
      </c>
      <c r="GW613">
        <v>1</v>
      </c>
      <c r="GX613">
        <f>ROUND(HC613*I613,0)</f>
        <v>0</v>
      </c>
      <c r="HA613">
        <v>0</v>
      </c>
      <c r="HB613">
        <v>0</v>
      </c>
      <c r="HC613">
        <f>GV613*GW613</f>
        <v>0</v>
      </c>
      <c r="HE613" t="s">
        <v>2</v>
      </c>
      <c r="HF613" t="s">
        <v>2</v>
      </c>
      <c r="IK613">
        <v>0</v>
      </c>
    </row>
    <row r="614" spans="1:245" x14ac:dyDescent="0.2">
      <c r="A614">
        <v>17</v>
      </c>
      <c r="B614">
        <v>1</v>
      </c>
      <c r="C614">
        <f>ROW(SmtRes!A152)</f>
        <v>152</v>
      </c>
      <c r="D614">
        <f>ROW(EtalonRes!A167)</f>
        <v>167</v>
      </c>
      <c r="E614" t="s">
        <v>473</v>
      </c>
      <c r="F614" t="s">
        <v>474</v>
      </c>
      <c r="G614" t="s">
        <v>475</v>
      </c>
      <c r="H614" t="s">
        <v>27</v>
      </c>
      <c r="I614">
        <f>ROUND((3800*0.07)/100,9)</f>
        <v>2.66</v>
      </c>
      <c r="J614">
        <v>0</v>
      </c>
      <c r="O614">
        <f>ROUND(CP614,0)</f>
        <v>1766</v>
      </c>
      <c r="P614">
        <f>ROUND(CQ614*I614,0)</f>
        <v>0</v>
      </c>
      <c r="Q614">
        <f>ROUND(CR614*I614,0)</f>
        <v>0</v>
      </c>
      <c r="R614">
        <f>ROUND(CS614*I614,0)</f>
        <v>0</v>
      </c>
      <c r="S614">
        <f>ROUND(CT614*I614,0)</f>
        <v>1766</v>
      </c>
      <c r="T614">
        <f>ROUND(CU614*I614,0)</f>
        <v>0</v>
      </c>
      <c r="U614">
        <f>CV614*I614</f>
        <v>235.41000000000003</v>
      </c>
      <c r="V614">
        <f>CW614*I614</f>
        <v>0</v>
      </c>
      <c r="W614">
        <f>ROUND(CX614*I614,0)</f>
        <v>0</v>
      </c>
      <c r="X614">
        <f t="shared" si="134"/>
        <v>1572</v>
      </c>
      <c r="Y614">
        <f t="shared" si="134"/>
        <v>706</v>
      </c>
      <c r="AA614">
        <v>224391872</v>
      </c>
      <c r="AB614">
        <f>ROUND((AC614+AD614+AF614),2)</f>
        <v>663.75</v>
      </c>
      <c r="AC614">
        <f>ROUND((ES614),2)</f>
        <v>0</v>
      </c>
      <c r="AD614">
        <f>ROUND((((ET614)-(EU614))+AE614),2)</f>
        <v>0</v>
      </c>
      <c r="AE614">
        <f t="shared" si="135"/>
        <v>0</v>
      </c>
      <c r="AF614">
        <f t="shared" si="135"/>
        <v>663.75</v>
      </c>
      <c r="AG614">
        <f>ROUND((AP614),2)</f>
        <v>0</v>
      </c>
      <c r="AH614">
        <f t="shared" si="136"/>
        <v>88.5</v>
      </c>
      <c r="AI614">
        <f t="shared" si="136"/>
        <v>0</v>
      </c>
      <c r="AJ614">
        <f>(AS614)</f>
        <v>0</v>
      </c>
      <c r="AK614">
        <v>663.75</v>
      </c>
      <c r="AL614">
        <v>0</v>
      </c>
      <c r="AM614">
        <v>0</v>
      </c>
      <c r="AN614">
        <v>0</v>
      </c>
      <c r="AO614">
        <v>663.75</v>
      </c>
      <c r="AP614">
        <v>0</v>
      </c>
      <c r="AQ614">
        <v>88.5</v>
      </c>
      <c r="AR614">
        <v>0</v>
      </c>
      <c r="AS614">
        <v>0</v>
      </c>
      <c r="AT614">
        <v>89</v>
      </c>
      <c r="AU614">
        <v>40</v>
      </c>
      <c r="AV614">
        <v>1</v>
      </c>
      <c r="AW614">
        <v>1</v>
      </c>
      <c r="AZ614">
        <v>1</v>
      </c>
      <c r="BA614">
        <v>1</v>
      </c>
      <c r="BB614">
        <v>1</v>
      </c>
      <c r="BC614">
        <v>1</v>
      </c>
      <c r="BD614" t="s">
        <v>2</v>
      </c>
      <c r="BE614" t="s">
        <v>2</v>
      </c>
      <c r="BF614" t="s">
        <v>2</v>
      </c>
      <c r="BG614" t="s">
        <v>2</v>
      </c>
      <c r="BH614">
        <v>0</v>
      </c>
      <c r="BI614">
        <v>1</v>
      </c>
      <c r="BJ614" t="s">
        <v>476</v>
      </c>
      <c r="BM614">
        <v>1003</v>
      </c>
      <c r="BN614">
        <v>0</v>
      </c>
      <c r="BO614" t="s">
        <v>2</v>
      </c>
      <c r="BP614">
        <v>0</v>
      </c>
      <c r="BQ614">
        <v>2</v>
      </c>
      <c r="BR614">
        <v>0</v>
      </c>
      <c r="BS614">
        <v>1</v>
      </c>
      <c r="BT614">
        <v>1</v>
      </c>
      <c r="BU614">
        <v>1</v>
      </c>
      <c r="BV614">
        <v>1</v>
      </c>
      <c r="BW614">
        <v>1</v>
      </c>
      <c r="BX614">
        <v>1</v>
      </c>
      <c r="BY614" t="s">
        <v>2</v>
      </c>
      <c r="BZ614">
        <v>89</v>
      </c>
      <c r="CA614">
        <v>40</v>
      </c>
      <c r="CE614">
        <v>0</v>
      </c>
      <c r="CF614">
        <v>0</v>
      </c>
      <c r="CG614">
        <v>0</v>
      </c>
      <c r="CM614">
        <v>0</v>
      </c>
      <c r="CN614" t="s">
        <v>2</v>
      </c>
      <c r="CO614">
        <v>0</v>
      </c>
      <c r="CP614">
        <f>(P614+Q614+S614)</f>
        <v>1766</v>
      </c>
      <c r="CQ614">
        <f>AC614*BC614</f>
        <v>0</v>
      </c>
      <c r="CR614">
        <f>AD614*BB614</f>
        <v>0</v>
      </c>
      <c r="CS614">
        <f>AE614*BS614</f>
        <v>0</v>
      </c>
      <c r="CT614">
        <f>AF614*BA614</f>
        <v>663.75</v>
      </c>
      <c r="CU614">
        <f t="shared" si="137"/>
        <v>0</v>
      </c>
      <c r="CV614">
        <f t="shared" si="137"/>
        <v>88.5</v>
      </c>
      <c r="CW614">
        <f t="shared" si="137"/>
        <v>0</v>
      </c>
      <c r="CX614">
        <f t="shared" si="137"/>
        <v>0</v>
      </c>
      <c r="CY614">
        <f>(((S614+R614)*AT614)/100)</f>
        <v>1571.74</v>
      </c>
      <c r="CZ614">
        <f>(((S614+R614)*AU614)/100)</f>
        <v>706.4</v>
      </c>
      <c r="DC614" t="s">
        <v>2</v>
      </c>
      <c r="DD614" t="s">
        <v>2</v>
      </c>
      <c r="DE614" t="s">
        <v>2</v>
      </c>
      <c r="DF614" t="s">
        <v>2</v>
      </c>
      <c r="DG614" t="s">
        <v>2</v>
      </c>
      <c r="DH614" t="s">
        <v>2</v>
      </c>
      <c r="DI614" t="s">
        <v>2</v>
      </c>
      <c r="DJ614" t="s">
        <v>2</v>
      </c>
      <c r="DK614" t="s">
        <v>2</v>
      </c>
      <c r="DL614" t="s">
        <v>2</v>
      </c>
      <c r="DM614" t="s">
        <v>2</v>
      </c>
      <c r="DN614">
        <v>0</v>
      </c>
      <c r="DO614">
        <v>0</v>
      </c>
      <c r="DP614">
        <v>1</v>
      </c>
      <c r="DQ614">
        <v>1</v>
      </c>
      <c r="DU614">
        <v>1007</v>
      </c>
      <c r="DV614" t="s">
        <v>27</v>
      </c>
      <c r="DW614" t="s">
        <v>27</v>
      </c>
      <c r="DX614">
        <v>100</v>
      </c>
      <c r="DZ614" t="s">
        <v>2</v>
      </c>
      <c r="EA614" t="s">
        <v>2</v>
      </c>
      <c r="EB614" t="s">
        <v>2</v>
      </c>
      <c r="EC614" t="s">
        <v>2</v>
      </c>
      <c r="EE614">
        <v>222773542</v>
      </c>
      <c r="EF614">
        <v>2</v>
      </c>
      <c r="EG614" t="s">
        <v>21</v>
      </c>
      <c r="EH614">
        <v>1</v>
      </c>
      <c r="EI614" t="s">
        <v>15</v>
      </c>
      <c r="EJ614">
        <v>1</v>
      </c>
      <c r="EK614">
        <v>1003</v>
      </c>
      <c r="EL614" t="s">
        <v>31</v>
      </c>
      <c r="EM614" t="s">
        <v>23</v>
      </c>
      <c r="EN614" t="s">
        <v>2</v>
      </c>
      <c r="EO614" t="s">
        <v>2</v>
      </c>
      <c r="EQ614">
        <v>0</v>
      </c>
      <c r="ER614">
        <v>663.75</v>
      </c>
      <c r="ES614">
        <v>0</v>
      </c>
      <c r="ET614">
        <v>0</v>
      </c>
      <c r="EU614">
        <v>0</v>
      </c>
      <c r="EV614">
        <v>663.75</v>
      </c>
      <c r="EW614">
        <v>88.5</v>
      </c>
      <c r="EX614">
        <v>0</v>
      </c>
      <c r="EY614">
        <v>0</v>
      </c>
      <c r="FQ614">
        <v>0</v>
      </c>
      <c r="FR614">
        <f>ROUND(IF(AND(BH614=3,BI614=3),P614,0),0)</f>
        <v>0</v>
      </c>
      <c r="FS614">
        <v>0</v>
      </c>
      <c r="FX614">
        <v>89</v>
      </c>
      <c r="FY614">
        <v>40</v>
      </c>
      <c r="GA614" t="s">
        <v>2</v>
      </c>
      <c r="GD614">
        <v>1</v>
      </c>
      <c r="GF614">
        <v>11140729</v>
      </c>
      <c r="GG614">
        <v>2</v>
      </c>
      <c r="GH614">
        <v>1</v>
      </c>
      <c r="GI614">
        <v>-2</v>
      </c>
      <c r="GJ614">
        <v>0</v>
      </c>
      <c r="GK614">
        <v>0</v>
      </c>
      <c r="GL614">
        <f>ROUND(IF(AND(BH614=3,BI614=3,FS614&lt;&gt;0),P614,0),0)</f>
        <v>0</v>
      </c>
      <c r="GM614">
        <f>ROUND(O614+X614+Y614,0)+GX614</f>
        <v>4044</v>
      </c>
      <c r="GN614">
        <f>IF(OR(BI614=0,BI614=1),ROUND(O614+X614+Y614,0),0)</f>
        <v>4044</v>
      </c>
      <c r="GO614">
        <f>IF(BI614=2,ROUND(O614+X614+Y614,0),0)</f>
        <v>0</v>
      </c>
      <c r="GP614">
        <f>IF(BI614=4,ROUND(O614+X614+Y614,0)+GX614,0)</f>
        <v>0</v>
      </c>
      <c r="GR614">
        <v>0</v>
      </c>
      <c r="GS614">
        <v>3</v>
      </c>
      <c r="GT614">
        <v>0</v>
      </c>
      <c r="GU614" t="s">
        <v>2</v>
      </c>
      <c r="GV614">
        <f>ROUND((GT614),2)</f>
        <v>0</v>
      </c>
      <c r="GW614">
        <v>1</v>
      </c>
      <c r="GX614">
        <f>ROUND(HC614*I614,0)</f>
        <v>0</v>
      </c>
      <c r="HA614">
        <v>0</v>
      </c>
      <c r="HB614">
        <v>0</v>
      </c>
      <c r="HC614">
        <f>GV614*GW614</f>
        <v>0</v>
      </c>
      <c r="HE614" t="s">
        <v>2</v>
      </c>
      <c r="HF614" t="s">
        <v>2</v>
      </c>
      <c r="IK614">
        <v>0</v>
      </c>
    </row>
    <row r="615" spans="1:245" x14ac:dyDescent="0.2">
      <c r="A615">
        <v>17</v>
      </c>
      <c r="B615">
        <v>1</v>
      </c>
      <c r="E615" t="s">
        <v>477</v>
      </c>
      <c r="F615" t="s">
        <v>478</v>
      </c>
      <c r="G615" t="s">
        <v>479</v>
      </c>
      <c r="H615" t="s">
        <v>331</v>
      </c>
      <c r="I615">
        <f>ROUND(3800*1.18,9)</f>
        <v>4484</v>
      </c>
      <c r="J615">
        <v>0</v>
      </c>
      <c r="O615">
        <f>ROUND(CP615,0)</f>
        <v>316570</v>
      </c>
      <c r="P615">
        <f>ROUND(CQ615*I615,0)</f>
        <v>316570</v>
      </c>
      <c r="Q615">
        <f>ROUND(CR615*I615,0)</f>
        <v>0</v>
      </c>
      <c r="R615">
        <f>ROUND(CS615*I615,0)</f>
        <v>0</v>
      </c>
      <c r="S615">
        <f>ROUND(CT615*I615,0)</f>
        <v>0</v>
      </c>
      <c r="T615">
        <f>ROUND(CU615*I615,0)</f>
        <v>0</v>
      </c>
      <c r="U615">
        <f>CV615*I615</f>
        <v>0</v>
      </c>
      <c r="V615">
        <f>CW615*I615</f>
        <v>0</v>
      </c>
      <c r="W615">
        <f>ROUND(CX615*I615,0)</f>
        <v>0</v>
      </c>
      <c r="X615">
        <f t="shared" si="134"/>
        <v>0</v>
      </c>
      <c r="Y615">
        <f t="shared" si="134"/>
        <v>0</v>
      </c>
      <c r="AA615">
        <v>224391872</v>
      </c>
      <c r="AB615">
        <f>ROUND((AC615+AD615+AF615),2)</f>
        <v>70.599999999999994</v>
      </c>
      <c r="AC615">
        <f>ROUND((ES615),2)</f>
        <v>70.599999999999994</v>
      </c>
      <c r="AD615">
        <f>ROUND((((ET615)-(EU615))+AE615),2)</f>
        <v>0</v>
      </c>
      <c r="AE615">
        <f t="shared" si="135"/>
        <v>0</v>
      </c>
      <c r="AF615">
        <f t="shared" si="135"/>
        <v>0</v>
      </c>
      <c r="AG615">
        <f>ROUND((AP615),2)</f>
        <v>0</v>
      </c>
      <c r="AH615">
        <f t="shared" si="136"/>
        <v>0</v>
      </c>
      <c r="AI615">
        <f t="shared" si="136"/>
        <v>0</v>
      </c>
      <c r="AJ615">
        <f>(AS615)</f>
        <v>0</v>
      </c>
      <c r="AK615">
        <v>70.599999999999994</v>
      </c>
      <c r="AL615">
        <v>70.599999999999994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  <c r="AS615">
        <v>0</v>
      </c>
      <c r="AT615">
        <v>0</v>
      </c>
      <c r="AU615">
        <v>0</v>
      </c>
      <c r="AV615">
        <v>1</v>
      </c>
      <c r="AW615">
        <v>1</v>
      </c>
      <c r="AZ615">
        <v>1</v>
      </c>
      <c r="BA615">
        <v>1</v>
      </c>
      <c r="BB615">
        <v>1</v>
      </c>
      <c r="BC615">
        <v>1</v>
      </c>
      <c r="BD615" t="s">
        <v>2</v>
      </c>
      <c r="BE615" t="s">
        <v>2</v>
      </c>
      <c r="BF615" t="s">
        <v>2</v>
      </c>
      <c r="BG615" t="s">
        <v>2</v>
      </c>
      <c r="BH615">
        <v>3</v>
      </c>
      <c r="BI615">
        <v>1</v>
      </c>
      <c r="BJ615" t="s">
        <v>480</v>
      </c>
      <c r="BM615">
        <v>500001</v>
      </c>
      <c r="BN615">
        <v>0</v>
      </c>
      <c r="BO615" t="s">
        <v>2</v>
      </c>
      <c r="BP615">
        <v>0</v>
      </c>
      <c r="BQ615">
        <v>8</v>
      </c>
      <c r="BR615">
        <v>0</v>
      </c>
      <c r="BS615">
        <v>1</v>
      </c>
      <c r="BT615">
        <v>1</v>
      </c>
      <c r="BU615">
        <v>1</v>
      </c>
      <c r="BV615">
        <v>1</v>
      </c>
      <c r="BW615">
        <v>1</v>
      </c>
      <c r="BX615">
        <v>1</v>
      </c>
      <c r="BY615" t="s">
        <v>2</v>
      </c>
      <c r="BZ615">
        <v>0</v>
      </c>
      <c r="CA615">
        <v>0</v>
      </c>
      <c r="CE615">
        <v>0</v>
      </c>
      <c r="CF615">
        <v>0</v>
      </c>
      <c r="CG615">
        <v>0</v>
      </c>
      <c r="CM615">
        <v>0</v>
      </c>
      <c r="CN615" t="s">
        <v>2</v>
      </c>
      <c r="CO615">
        <v>0</v>
      </c>
      <c r="CP615">
        <f>(P615+Q615+S615)</f>
        <v>316570</v>
      </c>
      <c r="CQ615">
        <f>AC615*BC615</f>
        <v>70.599999999999994</v>
      </c>
      <c r="CR615">
        <f>AD615*BB615</f>
        <v>0</v>
      </c>
      <c r="CS615">
        <f>AE615*BS615</f>
        <v>0</v>
      </c>
      <c r="CT615">
        <f>AF615*BA615</f>
        <v>0</v>
      </c>
      <c r="CU615">
        <f t="shared" si="137"/>
        <v>0</v>
      </c>
      <c r="CV615">
        <f t="shared" si="137"/>
        <v>0</v>
      </c>
      <c r="CW615">
        <f t="shared" si="137"/>
        <v>0</v>
      </c>
      <c r="CX615">
        <f t="shared" si="137"/>
        <v>0</v>
      </c>
      <c r="CY615">
        <f>(((S615+R615)*AT615)/100)</f>
        <v>0</v>
      </c>
      <c r="CZ615">
        <f>(((S615+R615)*AU615)/100)</f>
        <v>0</v>
      </c>
      <c r="DC615" t="s">
        <v>2</v>
      </c>
      <c r="DD615" t="s">
        <v>2</v>
      </c>
      <c r="DE615" t="s">
        <v>2</v>
      </c>
      <c r="DF615" t="s">
        <v>2</v>
      </c>
      <c r="DG615" t="s">
        <v>2</v>
      </c>
      <c r="DH615" t="s">
        <v>2</v>
      </c>
      <c r="DI615" t="s">
        <v>2</v>
      </c>
      <c r="DJ615" t="s">
        <v>2</v>
      </c>
      <c r="DK615" t="s">
        <v>2</v>
      </c>
      <c r="DL615" t="s">
        <v>2</v>
      </c>
      <c r="DM615" t="s">
        <v>2</v>
      </c>
      <c r="DN615">
        <v>0</v>
      </c>
      <c r="DO615">
        <v>0</v>
      </c>
      <c r="DP615">
        <v>1</v>
      </c>
      <c r="DQ615">
        <v>1</v>
      </c>
      <c r="DU615">
        <v>1007</v>
      </c>
      <c r="DV615" t="s">
        <v>331</v>
      </c>
      <c r="DW615" t="s">
        <v>331</v>
      </c>
      <c r="DX615">
        <v>1</v>
      </c>
      <c r="DZ615" t="s">
        <v>2</v>
      </c>
      <c r="EA615" t="s">
        <v>2</v>
      </c>
      <c r="EB615" t="s">
        <v>2</v>
      </c>
      <c r="EC615" t="s">
        <v>2</v>
      </c>
      <c r="EE615">
        <v>222773498</v>
      </c>
      <c r="EF615">
        <v>8</v>
      </c>
      <c r="EG615" t="s">
        <v>340</v>
      </c>
      <c r="EH615">
        <v>0</v>
      </c>
      <c r="EI615" t="s">
        <v>2</v>
      </c>
      <c r="EJ615">
        <v>1</v>
      </c>
      <c r="EK615">
        <v>500001</v>
      </c>
      <c r="EL615" t="s">
        <v>341</v>
      </c>
      <c r="EM615" t="s">
        <v>342</v>
      </c>
      <c r="EN615" t="s">
        <v>2</v>
      </c>
      <c r="EO615" t="s">
        <v>2</v>
      </c>
      <c r="EQ615">
        <v>0</v>
      </c>
      <c r="ER615">
        <v>70.599999999999994</v>
      </c>
      <c r="ES615">
        <v>70.599999999999994</v>
      </c>
      <c r="ET615">
        <v>0</v>
      </c>
      <c r="EU615">
        <v>0</v>
      </c>
      <c r="EV615">
        <v>0</v>
      </c>
      <c r="EW615">
        <v>0</v>
      </c>
      <c r="EX615">
        <v>0</v>
      </c>
      <c r="EY615">
        <v>0</v>
      </c>
      <c r="FQ615">
        <v>0</v>
      </c>
      <c r="FR615">
        <f>ROUND(IF(AND(BH615=3,BI615=3),P615,0),0)</f>
        <v>0</v>
      </c>
      <c r="FS615">
        <v>0</v>
      </c>
      <c r="FX615">
        <v>0</v>
      </c>
      <c r="FY615">
        <v>0</v>
      </c>
      <c r="GA615" t="s">
        <v>2</v>
      </c>
      <c r="GD615">
        <v>1</v>
      </c>
      <c r="GF615">
        <v>457776245</v>
      </c>
      <c r="GG615">
        <v>2</v>
      </c>
      <c r="GH615">
        <v>1</v>
      </c>
      <c r="GI615">
        <v>-2</v>
      </c>
      <c r="GJ615">
        <v>0</v>
      </c>
      <c r="GK615">
        <v>0</v>
      </c>
      <c r="GL615">
        <f>ROUND(IF(AND(BH615=3,BI615=3,FS615&lt;&gt;0),P615,0),0)</f>
        <v>0</v>
      </c>
      <c r="GM615">
        <f>ROUND(O615+X615+Y615,0)+GX615</f>
        <v>316570</v>
      </c>
      <c r="GN615">
        <f>IF(OR(BI615=0,BI615=1),ROUND(O615+X615+Y615,0),0)</f>
        <v>316570</v>
      </c>
      <c r="GO615">
        <f>IF(BI615=2,ROUND(O615+X615+Y615,0),0)</f>
        <v>0</v>
      </c>
      <c r="GP615">
        <f>IF(BI615=4,ROUND(O615+X615+Y615,0)+GX615,0)</f>
        <v>0</v>
      </c>
      <c r="GR615">
        <v>0</v>
      </c>
      <c r="GS615">
        <v>3</v>
      </c>
      <c r="GT615">
        <v>0</v>
      </c>
      <c r="GU615" t="s">
        <v>2</v>
      </c>
      <c r="GV615">
        <f>ROUND((GT615),2)</f>
        <v>0</v>
      </c>
      <c r="GW615">
        <v>1</v>
      </c>
      <c r="GX615">
        <f>ROUND(HC615*I615,0)</f>
        <v>0</v>
      </c>
      <c r="HA615">
        <v>0</v>
      </c>
      <c r="HB615">
        <v>0</v>
      </c>
      <c r="HC615">
        <f>GV615*GW615</f>
        <v>0</v>
      </c>
      <c r="HE615" t="s">
        <v>2</v>
      </c>
      <c r="HF615" t="s">
        <v>2</v>
      </c>
      <c r="IK615">
        <v>0</v>
      </c>
    </row>
    <row r="616" spans="1:245" x14ac:dyDescent="0.2">
      <c r="A616">
        <v>17</v>
      </c>
      <c r="B616">
        <v>1</v>
      </c>
      <c r="C616">
        <f>ROW(SmtRes!A156)</f>
        <v>156</v>
      </c>
      <c r="D616">
        <f>ROW(EtalonRes!A171)</f>
        <v>171</v>
      </c>
      <c r="E616" t="s">
        <v>481</v>
      </c>
      <c r="F616" t="s">
        <v>482</v>
      </c>
      <c r="G616" t="s">
        <v>483</v>
      </c>
      <c r="H616" t="s">
        <v>27</v>
      </c>
      <c r="I616">
        <f>ROUND((2394+266)/100,9)</f>
        <v>26.6</v>
      </c>
      <c r="J616">
        <v>0</v>
      </c>
      <c r="O616">
        <f>ROUND(CP616,0)</f>
        <v>9269</v>
      </c>
      <c r="P616">
        <f>ROUND(CQ616*I616,0)</f>
        <v>0</v>
      </c>
      <c r="Q616">
        <f>ROUND(CR616*I616,0)</f>
        <v>6426</v>
      </c>
      <c r="R616">
        <f>ROUND(CS616*I616,0)</f>
        <v>701</v>
      </c>
      <c r="S616">
        <f>ROUND(CT616*I616,0)</f>
        <v>2843</v>
      </c>
      <c r="T616">
        <f>ROUND(CU616*I616,0)</f>
        <v>0</v>
      </c>
      <c r="U616">
        <f>CV616*I616</f>
        <v>333.298</v>
      </c>
      <c r="V616">
        <f>CW616*I616</f>
        <v>69.692000000000007</v>
      </c>
      <c r="W616">
        <f>ROUND(CX616*I616,0)</f>
        <v>0</v>
      </c>
      <c r="X616">
        <f t="shared" si="134"/>
        <v>3260</v>
      </c>
      <c r="Y616">
        <f t="shared" si="134"/>
        <v>1630</v>
      </c>
      <c r="AA616">
        <v>224391872</v>
      </c>
      <c r="AB616">
        <f>ROUND((AC616+AD616+AF616),2)</f>
        <v>348.46</v>
      </c>
      <c r="AC616">
        <f>ROUND((ES616),2)</f>
        <v>0</v>
      </c>
      <c r="AD616">
        <f>ROUND((((ET616)-(EU616))+AE616),2)</f>
        <v>241.58</v>
      </c>
      <c r="AE616">
        <f t="shared" si="135"/>
        <v>26.36</v>
      </c>
      <c r="AF616">
        <f t="shared" si="135"/>
        <v>106.88</v>
      </c>
      <c r="AG616">
        <f>ROUND((AP616),2)</f>
        <v>0</v>
      </c>
      <c r="AH616">
        <f t="shared" si="136"/>
        <v>12.53</v>
      </c>
      <c r="AI616">
        <f t="shared" si="136"/>
        <v>2.62</v>
      </c>
      <c r="AJ616">
        <f>(AS616)</f>
        <v>0</v>
      </c>
      <c r="AK616">
        <v>348.46</v>
      </c>
      <c r="AL616">
        <v>0</v>
      </c>
      <c r="AM616">
        <v>241.58</v>
      </c>
      <c r="AN616">
        <v>26.36</v>
      </c>
      <c r="AO616">
        <v>106.88</v>
      </c>
      <c r="AP616">
        <v>0</v>
      </c>
      <c r="AQ616">
        <v>12.53</v>
      </c>
      <c r="AR616">
        <v>2.62</v>
      </c>
      <c r="AS616">
        <v>0</v>
      </c>
      <c r="AT616">
        <v>92</v>
      </c>
      <c r="AU616">
        <v>46</v>
      </c>
      <c r="AV616">
        <v>1</v>
      </c>
      <c r="AW616">
        <v>1</v>
      </c>
      <c r="AZ616">
        <v>1</v>
      </c>
      <c r="BA616">
        <v>1</v>
      </c>
      <c r="BB616">
        <v>1</v>
      </c>
      <c r="BC616">
        <v>1</v>
      </c>
      <c r="BD616" t="s">
        <v>2</v>
      </c>
      <c r="BE616" t="s">
        <v>2</v>
      </c>
      <c r="BF616" t="s">
        <v>2</v>
      </c>
      <c r="BG616" t="s">
        <v>2</v>
      </c>
      <c r="BH616">
        <v>0</v>
      </c>
      <c r="BI616">
        <v>1</v>
      </c>
      <c r="BJ616" t="s">
        <v>484</v>
      </c>
      <c r="BM616">
        <v>1002</v>
      </c>
      <c r="BN616">
        <v>0</v>
      </c>
      <c r="BO616" t="s">
        <v>2</v>
      </c>
      <c r="BP616">
        <v>0</v>
      </c>
      <c r="BQ616">
        <v>2</v>
      </c>
      <c r="BR616">
        <v>0</v>
      </c>
      <c r="BS616">
        <v>1</v>
      </c>
      <c r="BT616">
        <v>1</v>
      </c>
      <c r="BU616">
        <v>1</v>
      </c>
      <c r="BV616">
        <v>1</v>
      </c>
      <c r="BW616">
        <v>1</v>
      </c>
      <c r="BX616">
        <v>1</v>
      </c>
      <c r="BY616" t="s">
        <v>2</v>
      </c>
      <c r="BZ616">
        <v>92</v>
      </c>
      <c r="CA616">
        <v>46</v>
      </c>
      <c r="CE616">
        <v>0</v>
      </c>
      <c r="CF616">
        <v>0</v>
      </c>
      <c r="CG616">
        <v>0</v>
      </c>
      <c r="CM616">
        <v>0</v>
      </c>
      <c r="CN616" t="s">
        <v>2</v>
      </c>
      <c r="CO616">
        <v>0</v>
      </c>
      <c r="CP616">
        <f>(P616+Q616+S616)</f>
        <v>9269</v>
      </c>
      <c r="CQ616">
        <f>AC616*BC616</f>
        <v>0</v>
      </c>
      <c r="CR616">
        <f>AD616*BB616</f>
        <v>241.58</v>
      </c>
      <c r="CS616">
        <f>AE616*BS616</f>
        <v>26.36</v>
      </c>
      <c r="CT616">
        <f>AF616*BA616</f>
        <v>106.88</v>
      </c>
      <c r="CU616">
        <f t="shared" si="137"/>
        <v>0</v>
      </c>
      <c r="CV616">
        <f t="shared" si="137"/>
        <v>12.53</v>
      </c>
      <c r="CW616">
        <f t="shared" si="137"/>
        <v>2.62</v>
      </c>
      <c r="CX616">
        <f t="shared" si="137"/>
        <v>0</v>
      </c>
      <c r="CY616">
        <f>(((S616+R616)*AT616)/100)</f>
        <v>3260.48</v>
      </c>
      <c r="CZ616">
        <f>(((S616+R616)*AU616)/100)</f>
        <v>1630.24</v>
      </c>
      <c r="DC616" t="s">
        <v>2</v>
      </c>
      <c r="DD616" t="s">
        <v>2</v>
      </c>
      <c r="DE616" t="s">
        <v>2</v>
      </c>
      <c r="DF616" t="s">
        <v>2</v>
      </c>
      <c r="DG616" t="s">
        <v>2</v>
      </c>
      <c r="DH616" t="s">
        <v>2</v>
      </c>
      <c r="DI616" t="s">
        <v>2</v>
      </c>
      <c r="DJ616" t="s">
        <v>2</v>
      </c>
      <c r="DK616" t="s">
        <v>2</v>
      </c>
      <c r="DL616" t="s">
        <v>2</v>
      </c>
      <c r="DM616" t="s">
        <v>2</v>
      </c>
      <c r="DN616">
        <v>0</v>
      </c>
      <c r="DO616">
        <v>0</v>
      </c>
      <c r="DP616">
        <v>1</v>
      </c>
      <c r="DQ616">
        <v>1</v>
      </c>
      <c r="DU616">
        <v>1007</v>
      </c>
      <c r="DV616" t="s">
        <v>27</v>
      </c>
      <c r="DW616" t="s">
        <v>27</v>
      </c>
      <c r="DX616">
        <v>100</v>
      </c>
      <c r="DZ616" t="s">
        <v>2</v>
      </c>
      <c r="EA616" t="s">
        <v>2</v>
      </c>
      <c r="EB616" t="s">
        <v>2</v>
      </c>
      <c r="EC616" t="s">
        <v>2</v>
      </c>
      <c r="EE616">
        <v>222773541</v>
      </c>
      <c r="EF616">
        <v>2</v>
      </c>
      <c r="EG616" t="s">
        <v>21</v>
      </c>
      <c r="EH616">
        <v>1</v>
      </c>
      <c r="EI616" t="s">
        <v>15</v>
      </c>
      <c r="EJ616">
        <v>1</v>
      </c>
      <c r="EK616">
        <v>1002</v>
      </c>
      <c r="EL616" t="s">
        <v>22</v>
      </c>
      <c r="EM616" t="s">
        <v>23</v>
      </c>
      <c r="EN616" t="s">
        <v>2</v>
      </c>
      <c r="EO616" t="s">
        <v>2</v>
      </c>
      <c r="EQ616">
        <v>0</v>
      </c>
      <c r="ER616">
        <v>348.46</v>
      </c>
      <c r="ES616">
        <v>0</v>
      </c>
      <c r="ET616">
        <v>241.58</v>
      </c>
      <c r="EU616">
        <v>26.36</v>
      </c>
      <c r="EV616">
        <v>106.88</v>
      </c>
      <c r="EW616">
        <v>12.53</v>
      </c>
      <c r="EX616">
        <v>2.62</v>
      </c>
      <c r="EY616">
        <v>0</v>
      </c>
      <c r="FQ616">
        <v>0</v>
      </c>
      <c r="FR616">
        <f>ROUND(IF(AND(BH616=3,BI616=3),P616,0),0)</f>
        <v>0</v>
      </c>
      <c r="FS616">
        <v>0</v>
      </c>
      <c r="FX616">
        <v>92</v>
      </c>
      <c r="FY616">
        <v>46</v>
      </c>
      <c r="GA616" t="s">
        <v>2</v>
      </c>
      <c r="GD616">
        <v>1</v>
      </c>
      <c r="GF616">
        <v>-1721712370</v>
      </c>
      <c r="GG616">
        <v>2</v>
      </c>
      <c r="GH616">
        <v>1</v>
      </c>
      <c r="GI616">
        <v>-2</v>
      </c>
      <c r="GJ616">
        <v>0</v>
      </c>
      <c r="GK616">
        <v>0</v>
      </c>
      <c r="GL616">
        <f>ROUND(IF(AND(BH616=3,BI616=3,FS616&lt;&gt;0),P616,0),0)</f>
        <v>0</v>
      </c>
      <c r="GM616">
        <f>ROUND(O616+X616+Y616,0)+GX616</f>
        <v>14159</v>
      </c>
      <c r="GN616">
        <f>IF(OR(BI616=0,BI616=1),ROUND(O616+X616+Y616,0),0)</f>
        <v>14159</v>
      </c>
      <c r="GO616">
        <f>IF(BI616=2,ROUND(O616+X616+Y616,0),0)</f>
        <v>0</v>
      </c>
      <c r="GP616">
        <f>IF(BI616=4,ROUND(O616+X616+Y616,0)+GX616,0)</f>
        <v>0</v>
      </c>
      <c r="GR616">
        <v>0</v>
      </c>
      <c r="GS616">
        <v>3</v>
      </c>
      <c r="GT616">
        <v>0</v>
      </c>
      <c r="GU616" t="s">
        <v>2</v>
      </c>
      <c r="GV616">
        <f>ROUND((GT616),2)</f>
        <v>0</v>
      </c>
      <c r="GW616">
        <v>1</v>
      </c>
      <c r="GX616">
        <f>ROUND(HC616*I616,0)</f>
        <v>0</v>
      </c>
      <c r="HA616">
        <v>0</v>
      </c>
      <c r="HB616">
        <v>0</v>
      </c>
      <c r="HC616">
        <f>GV616*GW616</f>
        <v>0</v>
      </c>
      <c r="HE616" t="s">
        <v>2</v>
      </c>
      <c r="HF616" t="s">
        <v>2</v>
      </c>
      <c r="IK616">
        <v>0</v>
      </c>
    </row>
    <row r="618" spans="1:245" x14ac:dyDescent="0.2">
      <c r="A618" s="2">
        <v>51</v>
      </c>
      <c r="B618" s="2">
        <f>B608</f>
        <v>1</v>
      </c>
      <c r="C618" s="2">
        <f>A608</f>
        <v>4</v>
      </c>
      <c r="D618" s="2">
        <f>ROW(A608)</f>
        <v>608</v>
      </c>
      <c r="E618" s="2"/>
      <c r="F618" s="2" t="str">
        <f>IF(F608&lt;&gt;"",F608,"")</f>
        <v>Новый раздел</v>
      </c>
      <c r="G618" s="2" t="str">
        <f>IF(G608&lt;&gt;"",G608,"")</f>
        <v>Обратная засыпка</v>
      </c>
      <c r="H618" s="2">
        <v>0</v>
      </c>
      <c r="I618" s="2"/>
      <c r="J618" s="2"/>
      <c r="K618" s="2"/>
      <c r="L618" s="2"/>
      <c r="M618" s="2"/>
      <c r="N618" s="2"/>
      <c r="O618" s="2">
        <f t="shared" ref="O618:T618" si="138">ROUND(AB618,0)</f>
        <v>330888</v>
      </c>
      <c r="P618" s="2">
        <f t="shared" si="138"/>
        <v>316570</v>
      </c>
      <c r="Q618" s="2">
        <f t="shared" si="138"/>
        <v>9646</v>
      </c>
      <c r="R618" s="2">
        <f t="shared" si="138"/>
        <v>1110</v>
      </c>
      <c r="S618" s="2">
        <f t="shared" si="138"/>
        <v>4672</v>
      </c>
      <c r="T618" s="2">
        <f t="shared" si="138"/>
        <v>0</v>
      </c>
      <c r="U618" s="2">
        <f>AH618</f>
        <v>576.72220000000004</v>
      </c>
      <c r="V618" s="2">
        <f>AI618</f>
        <v>99.98978000000001</v>
      </c>
      <c r="W618" s="2">
        <f>ROUND(AJ618,0)</f>
        <v>0</v>
      </c>
      <c r="X618" s="2">
        <f>ROUND(AK618,0)</f>
        <v>5266</v>
      </c>
      <c r="Y618" s="2">
        <f>ROUND(AL618,0)</f>
        <v>2553</v>
      </c>
      <c r="Z618" s="2"/>
      <c r="AA618" s="2"/>
      <c r="AB618" s="2">
        <f>ROUND(SUMIF(AA612:AA616,"=224391872",O612:O616),0)</f>
        <v>330888</v>
      </c>
      <c r="AC618" s="2">
        <f>ROUND(SUMIF(AA612:AA616,"=224391872",P612:P616),0)</f>
        <v>316570</v>
      </c>
      <c r="AD618" s="2">
        <f>ROUND(SUMIF(AA612:AA616,"=224391872",Q612:Q616),0)</f>
        <v>9646</v>
      </c>
      <c r="AE618" s="2">
        <f>ROUND(SUMIF(AA612:AA616,"=224391872",R612:R616),0)</f>
        <v>1110</v>
      </c>
      <c r="AF618" s="2">
        <f>ROUND(SUMIF(AA612:AA616,"=224391872",S612:S616),0)</f>
        <v>4672</v>
      </c>
      <c r="AG618" s="2">
        <f>ROUND(SUMIF(AA612:AA616,"=224391872",T612:T616),0)</f>
        <v>0</v>
      </c>
      <c r="AH618" s="2">
        <f>SUMIF(AA612:AA616,"=224391872",U612:U616)</f>
        <v>576.72220000000004</v>
      </c>
      <c r="AI618" s="2">
        <f>SUMIF(AA612:AA616,"=224391872",V612:V616)</f>
        <v>99.98978000000001</v>
      </c>
      <c r="AJ618" s="2">
        <f>ROUND(SUMIF(AA612:AA616,"=224391872",W612:W616),0)</f>
        <v>0</v>
      </c>
      <c r="AK618" s="2">
        <f>ROUND(SUMIF(AA612:AA616,"=224391872",X612:X616),0)</f>
        <v>5266</v>
      </c>
      <c r="AL618" s="2">
        <f>ROUND(SUMIF(AA612:AA616,"=224391872",Y612:Y616),0)</f>
        <v>2553</v>
      </c>
      <c r="AM618" s="2"/>
      <c r="AN618" s="2"/>
      <c r="AO618" s="2">
        <f t="shared" ref="AO618:BD618" si="139">ROUND(BX618,0)</f>
        <v>0</v>
      </c>
      <c r="AP618" s="2">
        <f t="shared" si="139"/>
        <v>0</v>
      </c>
      <c r="AQ618" s="2">
        <f t="shared" si="139"/>
        <v>0</v>
      </c>
      <c r="AR618" s="2">
        <f t="shared" si="139"/>
        <v>338707</v>
      </c>
      <c r="AS618" s="2">
        <f t="shared" si="139"/>
        <v>338707</v>
      </c>
      <c r="AT618" s="2">
        <f t="shared" si="139"/>
        <v>0</v>
      </c>
      <c r="AU618" s="2">
        <f t="shared" si="139"/>
        <v>0</v>
      </c>
      <c r="AV618" s="2">
        <f t="shared" si="139"/>
        <v>316570</v>
      </c>
      <c r="AW618" s="2">
        <f t="shared" si="139"/>
        <v>316570</v>
      </c>
      <c r="AX618" s="2">
        <f t="shared" si="139"/>
        <v>0</v>
      </c>
      <c r="AY618" s="2">
        <f t="shared" si="139"/>
        <v>316570</v>
      </c>
      <c r="AZ618" s="2">
        <f t="shared" si="139"/>
        <v>0</v>
      </c>
      <c r="BA618" s="2">
        <f t="shared" si="139"/>
        <v>0</v>
      </c>
      <c r="BB618" s="2">
        <f t="shared" si="139"/>
        <v>0</v>
      </c>
      <c r="BC618" s="2">
        <f t="shared" si="139"/>
        <v>0</v>
      </c>
      <c r="BD618" s="2">
        <f t="shared" si="139"/>
        <v>0</v>
      </c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>
        <f>ROUND(SUMIF(AA612:AA616,"=224391872",FQ612:FQ616),0)</f>
        <v>0</v>
      </c>
      <c r="BY618" s="2">
        <f>ROUND(SUMIF(AA612:AA616,"=224391872",FR612:FR616),0)</f>
        <v>0</v>
      </c>
      <c r="BZ618" s="2">
        <f>ROUND(SUMIF(AA612:AA616,"=224391872",GL612:GL616),0)</f>
        <v>0</v>
      </c>
      <c r="CA618" s="2">
        <f>ROUND(SUMIF(AA612:AA616,"=224391872",GM612:GM616),0)</f>
        <v>338707</v>
      </c>
      <c r="CB618" s="2">
        <f>ROUND(SUMIF(AA612:AA616,"=224391872",GN612:GN616),0)</f>
        <v>338707</v>
      </c>
      <c r="CC618" s="2">
        <f>ROUND(SUMIF(AA612:AA616,"=224391872",GO612:GO616),0)</f>
        <v>0</v>
      </c>
      <c r="CD618" s="2">
        <f>ROUND(SUMIF(AA612:AA616,"=224391872",GP612:GP616),0)</f>
        <v>0</v>
      </c>
      <c r="CE618" s="2">
        <f>AC618-BX618</f>
        <v>316570</v>
      </c>
      <c r="CF618" s="2">
        <f>AC618-BY618</f>
        <v>316570</v>
      </c>
      <c r="CG618" s="2">
        <f>BX618-BZ618</f>
        <v>0</v>
      </c>
      <c r="CH618" s="2">
        <f>AC618-BX618-BY618+BZ618</f>
        <v>316570</v>
      </c>
      <c r="CI618" s="2">
        <f>BY618-BZ618</f>
        <v>0</v>
      </c>
      <c r="CJ618" s="2">
        <f>ROUND(SUMIF(AA612:AA616,"=224391872",GX612:GX616),0)</f>
        <v>0</v>
      </c>
      <c r="CK618" s="2">
        <f>ROUND(SUMIF(AA612:AA616,"=224391872",GY612:GY616),0)</f>
        <v>0</v>
      </c>
      <c r="CL618" s="2">
        <f>ROUND(SUMIF(AA612:AA616,"=224391872",GZ612:GZ616),0)</f>
        <v>0</v>
      </c>
      <c r="CM618" s="2">
        <f>ROUND(SUMIF(AA612:AA616,"=224391872",HD612:HD616),0)</f>
        <v>0</v>
      </c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  <c r="FA618" s="3"/>
      <c r="FB618" s="3"/>
      <c r="FC618" s="3"/>
      <c r="FD618" s="3"/>
      <c r="FE618" s="3"/>
      <c r="FF618" s="3"/>
      <c r="FG618" s="3"/>
      <c r="FH618" s="3"/>
      <c r="FI618" s="3"/>
      <c r="FJ618" s="3"/>
      <c r="FK618" s="3"/>
      <c r="FL618" s="3"/>
      <c r="FM618" s="3"/>
      <c r="FN618" s="3"/>
      <c r="FO618" s="3"/>
      <c r="FP618" s="3"/>
      <c r="FQ618" s="3"/>
      <c r="FR618" s="3"/>
      <c r="FS618" s="3"/>
      <c r="FT618" s="3"/>
      <c r="FU618" s="3"/>
      <c r="FV618" s="3"/>
      <c r="FW618" s="3"/>
      <c r="FX618" s="3"/>
      <c r="FY618" s="3"/>
      <c r="FZ618" s="3"/>
      <c r="GA618" s="3"/>
      <c r="GB618" s="3"/>
      <c r="GC618" s="3"/>
      <c r="GD618" s="3"/>
      <c r="GE618" s="3"/>
      <c r="GF618" s="3"/>
      <c r="GG618" s="3"/>
      <c r="GH618" s="3"/>
      <c r="GI618" s="3"/>
      <c r="GJ618" s="3"/>
      <c r="GK618" s="3"/>
      <c r="GL618" s="3"/>
      <c r="GM618" s="3"/>
      <c r="GN618" s="3"/>
      <c r="GO618" s="3"/>
      <c r="GP618" s="3"/>
      <c r="GQ618" s="3"/>
      <c r="GR618" s="3"/>
      <c r="GS618" s="3"/>
      <c r="GT618" s="3"/>
      <c r="GU618" s="3"/>
      <c r="GV618" s="3"/>
      <c r="GW618" s="3"/>
      <c r="GX618" s="3">
        <v>0</v>
      </c>
    </row>
    <row r="620" spans="1:245" x14ac:dyDescent="0.2">
      <c r="A620" s="4">
        <v>50</v>
      </c>
      <c r="B620" s="4">
        <v>0</v>
      </c>
      <c r="C620" s="4">
        <v>0</v>
      </c>
      <c r="D620" s="4">
        <v>1</v>
      </c>
      <c r="E620" s="4">
        <v>201</v>
      </c>
      <c r="F620" s="4">
        <f>ROUND(Source!O618,O620)</f>
        <v>330888</v>
      </c>
      <c r="G620" s="4" t="s">
        <v>53</v>
      </c>
      <c r="H620" s="4" t="s">
        <v>54</v>
      </c>
      <c r="I620" s="4"/>
      <c r="J620" s="4"/>
      <c r="K620" s="4">
        <v>201</v>
      </c>
      <c r="L620" s="4">
        <v>1</v>
      </c>
      <c r="M620" s="4">
        <v>3</v>
      </c>
      <c r="N620" s="4" t="s">
        <v>2</v>
      </c>
      <c r="O620" s="4">
        <v>0</v>
      </c>
      <c r="P620" s="4"/>
      <c r="Q620" s="4"/>
      <c r="R620" s="4"/>
      <c r="S620" s="4"/>
      <c r="T620" s="4"/>
      <c r="U620" s="4"/>
      <c r="V620" s="4"/>
      <c r="W620" s="4"/>
    </row>
    <row r="621" spans="1:245" x14ac:dyDescent="0.2">
      <c r="A621" s="4">
        <v>50</v>
      </c>
      <c r="B621" s="4">
        <v>0</v>
      </c>
      <c r="C621" s="4">
        <v>0</v>
      </c>
      <c r="D621" s="4">
        <v>1</v>
      </c>
      <c r="E621" s="4">
        <v>202</v>
      </c>
      <c r="F621" s="4">
        <f>ROUND(Source!P618,O621)</f>
        <v>316570</v>
      </c>
      <c r="G621" s="4" t="s">
        <v>55</v>
      </c>
      <c r="H621" s="4" t="s">
        <v>56</v>
      </c>
      <c r="I621" s="4"/>
      <c r="J621" s="4"/>
      <c r="K621" s="4">
        <v>202</v>
      </c>
      <c r="L621" s="4">
        <v>2</v>
      </c>
      <c r="M621" s="4">
        <v>3</v>
      </c>
      <c r="N621" s="4" t="s">
        <v>2</v>
      </c>
      <c r="O621" s="4">
        <v>0</v>
      </c>
      <c r="P621" s="4"/>
      <c r="Q621" s="4"/>
      <c r="R621" s="4"/>
      <c r="S621" s="4"/>
      <c r="T621" s="4"/>
      <c r="U621" s="4"/>
      <c r="V621" s="4"/>
      <c r="W621" s="4"/>
    </row>
    <row r="622" spans="1:245" x14ac:dyDescent="0.2">
      <c r="A622" s="4">
        <v>50</v>
      </c>
      <c r="B622" s="4">
        <v>0</v>
      </c>
      <c r="C622" s="4">
        <v>0</v>
      </c>
      <c r="D622" s="4">
        <v>1</v>
      </c>
      <c r="E622" s="4">
        <v>222</v>
      </c>
      <c r="F622" s="4">
        <f>ROUND(Source!AO618,O622)</f>
        <v>0</v>
      </c>
      <c r="G622" s="4" t="s">
        <v>57</v>
      </c>
      <c r="H622" s="4" t="s">
        <v>58</v>
      </c>
      <c r="I622" s="4"/>
      <c r="J622" s="4"/>
      <c r="K622" s="4">
        <v>222</v>
      </c>
      <c r="L622" s="4">
        <v>3</v>
      </c>
      <c r="M622" s="4">
        <v>3</v>
      </c>
      <c r="N622" s="4" t="s">
        <v>2</v>
      </c>
      <c r="O622" s="4">
        <v>0</v>
      </c>
      <c r="P622" s="4"/>
      <c r="Q622" s="4"/>
      <c r="R622" s="4"/>
      <c r="S622" s="4"/>
      <c r="T622" s="4"/>
      <c r="U622" s="4"/>
      <c r="V622" s="4"/>
      <c r="W622" s="4"/>
    </row>
    <row r="623" spans="1:245" x14ac:dyDescent="0.2">
      <c r="A623" s="4">
        <v>50</v>
      </c>
      <c r="B623" s="4">
        <v>0</v>
      </c>
      <c r="C623" s="4">
        <v>0</v>
      </c>
      <c r="D623" s="4">
        <v>1</v>
      </c>
      <c r="E623" s="4">
        <v>225</v>
      </c>
      <c r="F623" s="4">
        <f>ROUND(Source!AV618,O623)</f>
        <v>316570</v>
      </c>
      <c r="G623" s="4" t="s">
        <v>59</v>
      </c>
      <c r="H623" s="4" t="s">
        <v>60</v>
      </c>
      <c r="I623" s="4"/>
      <c r="J623" s="4"/>
      <c r="K623" s="4">
        <v>225</v>
      </c>
      <c r="L623" s="4">
        <v>4</v>
      </c>
      <c r="M623" s="4">
        <v>3</v>
      </c>
      <c r="N623" s="4" t="s">
        <v>2</v>
      </c>
      <c r="O623" s="4">
        <v>0</v>
      </c>
      <c r="P623" s="4"/>
      <c r="Q623" s="4"/>
      <c r="R623" s="4"/>
      <c r="S623" s="4"/>
      <c r="T623" s="4"/>
      <c r="U623" s="4"/>
      <c r="V623" s="4"/>
      <c r="W623" s="4"/>
    </row>
    <row r="624" spans="1:245" x14ac:dyDescent="0.2">
      <c r="A624" s="4">
        <v>50</v>
      </c>
      <c r="B624" s="4">
        <v>0</v>
      </c>
      <c r="C624" s="4">
        <v>0</v>
      </c>
      <c r="D624" s="4">
        <v>1</v>
      </c>
      <c r="E624" s="4">
        <v>226</v>
      </c>
      <c r="F624" s="4">
        <f>ROUND(Source!AW618,O624)</f>
        <v>316570</v>
      </c>
      <c r="G624" s="4" t="s">
        <v>61</v>
      </c>
      <c r="H624" s="4" t="s">
        <v>62</v>
      </c>
      <c r="I624" s="4"/>
      <c r="J624" s="4"/>
      <c r="K624" s="4">
        <v>226</v>
      </c>
      <c r="L624" s="4">
        <v>5</v>
      </c>
      <c r="M624" s="4">
        <v>3</v>
      </c>
      <c r="N624" s="4" t="s">
        <v>2</v>
      </c>
      <c r="O624" s="4">
        <v>0</v>
      </c>
      <c r="P624" s="4"/>
      <c r="Q624" s="4"/>
      <c r="R624" s="4"/>
      <c r="S624" s="4"/>
      <c r="T624" s="4"/>
      <c r="U624" s="4"/>
      <c r="V624" s="4"/>
      <c r="W624" s="4"/>
    </row>
    <row r="625" spans="1:23" x14ac:dyDescent="0.2">
      <c r="A625" s="4">
        <v>50</v>
      </c>
      <c r="B625" s="4">
        <v>0</v>
      </c>
      <c r="C625" s="4">
        <v>0</v>
      </c>
      <c r="D625" s="4">
        <v>1</v>
      </c>
      <c r="E625" s="4">
        <v>227</v>
      </c>
      <c r="F625" s="4">
        <f>ROUND(Source!AX618,O625)</f>
        <v>0</v>
      </c>
      <c r="G625" s="4" t="s">
        <v>63</v>
      </c>
      <c r="H625" s="4" t="s">
        <v>64</v>
      </c>
      <c r="I625" s="4"/>
      <c r="J625" s="4"/>
      <c r="K625" s="4">
        <v>227</v>
      </c>
      <c r="L625" s="4">
        <v>6</v>
      </c>
      <c r="M625" s="4">
        <v>3</v>
      </c>
      <c r="N625" s="4" t="s">
        <v>2</v>
      </c>
      <c r="O625" s="4">
        <v>0</v>
      </c>
      <c r="P625" s="4"/>
      <c r="Q625" s="4"/>
      <c r="R625" s="4"/>
      <c r="S625" s="4"/>
      <c r="T625" s="4"/>
      <c r="U625" s="4"/>
      <c r="V625" s="4"/>
      <c r="W625" s="4"/>
    </row>
    <row r="626" spans="1:23" x14ac:dyDescent="0.2">
      <c r="A626" s="4">
        <v>50</v>
      </c>
      <c r="B626" s="4">
        <v>0</v>
      </c>
      <c r="C626" s="4">
        <v>0</v>
      </c>
      <c r="D626" s="4">
        <v>1</v>
      </c>
      <c r="E626" s="4">
        <v>228</v>
      </c>
      <c r="F626" s="4">
        <f>ROUND(Source!AY618,O626)</f>
        <v>316570</v>
      </c>
      <c r="G626" s="4" t="s">
        <v>65</v>
      </c>
      <c r="H626" s="4" t="s">
        <v>66</v>
      </c>
      <c r="I626" s="4"/>
      <c r="J626" s="4"/>
      <c r="K626" s="4">
        <v>228</v>
      </c>
      <c r="L626" s="4">
        <v>7</v>
      </c>
      <c r="M626" s="4">
        <v>3</v>
      </c>
      <c r="N626" s="4" t="s">
        <v>2</v>
      </c>
      <c r="O626" s="4">
        <v>0</v>
      </c>
      <c r="P626" s="4"/>
      <c r="Q626" s="4"/>
      <c r="R626" s="4"/>
      <c r="S626" s="4"/>
      <c r="T626" s="4"/>
      <c r="U626" s="4"/>
      <c r="V626" s="4"/>
      <c r="W626" s="4"/>
    </row>
    <row r="627" spans="1:23" x14ac:dyDescent="0.2">
      <c r="A627" s="4">
        <v>50</v>
      </c>
      <c r="B627" s="4">
        <v>0</v>
      </c>
      <c r="C627" s="4">
        <v>0</v>
      </c>
      <c r="D627" s="4">
        <v>1</v>
      </c>
      <c r="E627" s="4">
        <v>0</v>
      </c>
      <c r="F627" s="4">
        <f>ROUND(Source!AP618,O627)</f>
        <v>0</v>
      </c>
      <c r="G627" s="4" t="s">
        <v>67</v>
      </c>
      <c r="H627" s="4" t="s">
        <v>68</v>
      </c>
      <c r="I627" s="4"/>
      <c r="J627" s="4"/>
      <c r="K627" s="4">
        <v>216</v>
      </c>
      <c r="L627" s="4">
        <v>8</v>
      </c>
      <c r="M627" s="4">
        <v>3</v>
      </c>
      <c r="N627" s="4" t="s">
        <v>2</v>
      </c>
      <c r="O627" s="4">
        <v>0</v>
      </c>
      <c r="P627" s="4"/>
      <c r="Q627" s="4"/>
      <c r="R627" s="4"/>
      <c r="S627" s="4"/>
      <c r="T627" s="4"/>
      <c r="U627" s="4"/>
      <c r="V627" s="4"/>
      <c r="W627" s="4"/>
    </row>
    <row r="628" spans="1:23" x14ac:dyDescent="0.2">
      <c r="A628" s="4">
        <v>50</v>
      </c>
      <c r="B628" s="4">
        <v>0</v>
      </c>
      <c r="C628" s="4">
        <v>0</v>
      </c>
      <c r="D628" s="4">
        <v>1</v>
      </c>
      <c r="E628" s="4">
        <v>223</v>
      </c>
      <c r="F628" s="4">
        <f>ROUND(Source!AQ618,O628)</f>
        <v>0</v>
      </c>
      <c r="G628" s="4" t="s">
        <v>69</v>
      </c>
      <c r="H628" s="4" t="s">
        <v>70</v>
      </c>
      <c r="I628" s="4"/>
      <c r="J628" s="4"/>
      <c r="K628" s="4">
        <v>223</v>
      </c>
      <c r="L628" s="4">
        <v>9</v>
      </c>
      <c r="M628" s="4">
        <v>3</v>
      </c>
      <c r="N628" s="4" t="s">
        <v>2</v>
      </c>
      <c r="O628" s="4">
        <v>0</v>
      </c>
      <c r="P628" s="4"/>
      <c r="Q628" s="4"/>
      <c r="R628" s="4"/>
      <c r="S628" s="4"/>
      <c r="T628" s="4"/>
      <c r="U628" s="4"/>
      <c r="V628" s="4"/>
      <c r="W628" s="4"/>
    </row>
    <row r="629" spans="1:23" x14ac:dyDescent="0.2">
      <c r="A629" s="4">
        <v>50</v>
      </c>
      <c r="B629" s="4">
        <v>0</v>
      </c>
      <c r="C629" s="4">
        <v>0</v>
      </c>
      <c r="D629" s="4">
        <v>1</v>
      </c>
      <c r="E629" s="4">
        <v>229</v>
      </c>
      <c r="F629" s="4">
        <f>ROUND(Source!AZ618,O629)</f>
        <v>0</v>
      </c>
      <c r="G629" s="4" t="s">
        <v>71</v>
      </c>
      <c r="H629" s="4" t="s">
        <v>72</v>
      </c>
      <c r="I629" s="4"/>
      <c r="J629" s="4"/>
      <c r="K629" s="4">
        <v>229</v>
      </c>
      <c r="L629" s="4">
        <v>10</v>
      </c>
      <c r="M629" s="4">
        <v>3</v>
      </c>
      <c r="N629" s="4" t="s">
        <v>2</v>
      </c>
      <c r="O629" s="4">
        <v>0</v>
      </c>
      <c r="P629" s="4"/>
      <c r="Q629" s="4"/>
      <c r="R629" s="4"/>
      <c r="S629" s="4"/>
      <c r="T629" s="4"/>
      <c r="U629" s="4"/>
      <c r="V629" s="4"/>
      <c r="W629" s="4"/>
    </row>
    <row r="630" spans="1:23" x14ac:dyDescent="0.2">
      <c r="A630" s="4">
        <v>50</v>
      </c>
      <c r="B630" s="4">
        <v>0</v>
      </c>
      <c r="C630" s="4">
        <v>0</v>
      </c>
      <c r="D630" s="4">
        <v>1</v>
      </c>
      <c r="E630" s="4">
        <v>203</v>
      </c>
      <c r="F630" s="4">
        <f>ROUND(Source!Q618,O630)</f>
        <v>9646</v>
      </c>
      <c r="G630" s="4" t="s">
        <v>73</v>
      </c>
      <c r="H630" s="4" t="s">
        <v>74</v>
      </c>
      <c r="I630" s="4"/>
      <c r="J630" s="4"/>
      <c r="K630" s="4">
        <v>203</v>
      </c>
      <c r="L630" s="4">
        <v>11</v>
      </c>
      <c r="M630" s="4">
        <v>3</v>
      </c>
      <c r="N630" s="4" t="s">
        <v>2</v>
      </c>
      <c r="O630" s="4">
        <v>0</v>
      </c>
      <c r="P630" s="4"/>
      <c r="Q630" s="4"/>
      <c r="R630" s="4"/>
      <c r="S630" s="4"/>
      <c r="T630" s="4"/>
      <c r="U630" s="4"/>
      <c r="V630" s="4"/>
      <c r="W630" s="4"/>
    </row>
    <row r="631" spans="1:23" x14ac:dyDescent="0.2">
      <c r="A631" s="4">
        <v>50</v>
      </c>
      <c r="B631" s="4">
        <v>0</v>
      </c>
      <c r="C631" s="4">
        <v>0</v>
      </c>
      <c r="D631" s="4">
        <v>1</v>
      </c>
      <c r="E631" s="4">
        <v>231</v>
      </c>
      <c r="F631" s="4">
        <f>ROUND(Source!BB618,O631)</f>
        <v>0</v>
      </c>
      <c r="G631" s="4" t="s">
        <v>75</v>
      </c>
      <c r="H631" s="4" t="s">
        <v>76</v>
      </c>
      <c r="I631" s="4"/>
      <c r="J631" s="4"/>
      <c r="K631" s="4">
        <v>231</v>
      </c>
      <c r="L631" s="4">
        <v>12</v>
      </c>
      <c r="M631" s="4">
        <v>3</v>
      </c>
      <c r="N631" s="4" t="s">
        <v>2</v>
      </c>
      <c r="O631" s="4">
        <v>0</v>
      </c>
      <c r="P631" s="4"/>
      <c r="Q631" s="4"/>
      <c r="R631" s="4"/>
      <c r="S631" s="4"/>
      <c r="T631" s="4"/>
      <c r="U631" s="4"/>
      <c r="V631" s="4"/>
      <c r="W631" s="4"/>
    </row>
    <row r="632" spans="1:23" x14ac:dyDescent="0.2">
      <c r="A632" s="4">
        <v>50</v>
      </c>
      <c r="B632" s="4">
        <v>0</v>
      </c>
      <c r="C632" s="4">
        <v>0</v>
      </c>
      <c r="D632" s="4">
        <v>1</v>
      </c>
      <c r="E632" s="4">
        <v>204</v>
      </c>
      <c r="F632" s="4">
        <f>ROUND(Source!R618,O632)</f>
        <v>1110</v>
      </c>
      <c r="G632" s="4" t="s">
        <v>77</v>
      </c>
      <c r="H632" s="4" t="s">
        <v>78</v>
      </c>
      <c r="I632" s="4"/>
      <c r="J632" s="4"/>
      <c r="K632" s="4">
        <v>204</v>
      </c>
      <c r="L632" s="4">
        <v>13</v>
      </c>
      <c r="M632" s="4">
        <v>3</v>
      </c>
      <c r="N632" s="4" t="s">
        <v>2</v>
      </c>
      <c r="O632" s="4">
        <v>0</v>
      </c>
      <c r="P632" s="4"/>
      <c r="Q632" s="4"/>
      <c r="R632" s="4"/>
      <c r="S632" s="4"/>
      <c r="T632" s="4"/>
      <c r="U632" s="4"/>
      <c r="V632" s="4"/>
      <c r="W632" s="4"/>
    </row>
    <row r="633" spans="1:23" x14ac:dyDescent="0.2">
      <c r="A633" s="4">
        <v>50</v>
      </c>
      <c r="B633" s="4">
        <v>0</v>
      </c>
      <c r="C633" s="4">
        <v>0</v>
      </c>
      <c r="D633" s="4">
        <v>1</v>
      </c>
      <c r="E633" s="4">
        <v>0</v>
      </c>
      <c r="F633" s="4">
        <f>ROUND(Source!S618,O633)</f>
        <v>4672</v>
      </c>
      <c r="G633" s="4" t="s">
        <v>79</v>
      </c>
      <c r="H633" s="4" t="s">
        <v>80</v>
      </c>
      <c r="I633" s="4"/>
      <c r="J633" s="4"/>
      <c r="K633" s="4">
        <v>205</v>
      </c>
      <c r="L633" s="4">
        <v>14</v>
      </c>
      <c r="M633" s="4">
        <v>3</v>
      </c>
      <c r="N633" s="4" t="s">
        <v>2</v>
      </c>
      <c r="O633" s="4">
        <v>0</v>
      </c>
      <c r="P633" s="4"/>
      <c r="Q633" s="4"/>
      <c r="R633" s="4"/>
      <c r="S633" s="4"/>
      <c r="T633" s="4"/>
      <c r="U633" s="4"/>
      <c r="V633" s="4"/>
      <c r="W633" s="4"/>
    </row>
    <row r="634" spans="1:23" x14ac:dyDescent="0.2">
      <c r="A634" s="4">
        <v>50</v>
      </c>
      <c r="B634" s="4">
        <v>0</v>
      </c>
      <c r="C634" s="4">
        <v>0</v>
      </c>
      <c r="D634" s="4">
        <v>1</v>
      </c>
      <c r="E634" s="4">
        <v>232</v>
      </c>
      <c r="F634" s="4">
        <f>ROUND(Source!BC618,O634)</f>
        <v>0</v>
      </c>
      <c r="G634" s="4" t="s">
        <v>81</v>
      </c>
      <c r="H634" s="4" t="s">
        <v>82</v>
      </c>
      <c r="I634" s="4"/>
      <c r="J634" s="4"/>
      <c r="K634" s="4">
        <v>232</v>
      </c>
      <c r="L634" s="4">
        <v>15</v>
      </c>
      <c r="M634" s="4">
        <v>3</v>
      </c>
      <c r="N634" s="4" t="s">
        <v>2</v>
      </c>
      <c r="O634" s="4">
        <v>0</v>
      </c>
      <c r="P634" s="4"/>
      <c r="Q634" s="4"/>
      <c r="R634" s="4"/>
      <c r="S634" s="4"/>
      <c r="T634" s="4"/>
      <c r="U634" s="4"/>
      <c r="V634" s="4"/>
      <c r="W634" s="4"/>
    </row>
    <row r="635" spans="1:23" x14ac:dyDescent="0.2">
      <c r="A635" s="4">
        <v>50</v>
      </c>
      <c r="B635" s="4">
        <v>0</v>
      </c>
      <c r="C635" s="4">
        <v>0</v>
      </c>
      <c r="D635" s="4">
        <v>1</v>
      </c>
      <c r="E635" s="4">
        <v>0</v>
      </c>
      <c r="F635" s="4">
        <f>ROUND(Source!AS618,O635)</f>
        <v>338707</v>
      </c>
      <c r="G635" s="4" t="s">
        <v>83</v>
      </c>
      <c r="H635" s="4" t="s">
        <v>84</v>
      </c>
      <c r="I635" s="4"/>
      <c r="J635" s="4"/>
      <c r="K635" s="4">
        <v>214</v>
      </c>
      <c r="L635" s="4">
        <v>16</v>
      </c>
      <c r="M635" s="4">
        <v>3</v>
      </c>
      <c r="N635" s="4" t="s">
        <v>2</v>
      </c>
      <c r="O635" s="4">
        <v>0</v>
      </c>
      <c r="P635" s="4"/>
      <c r="Q635" s="4"/>
      <c r="R635" s="4"/>
      <c r="S635" s="4"/>
      <c r="T635" s="4"/>
      <c r="U635" s="4"/>
      <c r="V635" s="4"/>
      <c r="W635" s="4"/>
    </row>
    <row r="636" spans="1:23" x14ac:dyDescent="0.2">
      <c r="A636" s="4">
        <v>50</v>
      </c>
      <c r="B636" s="4">
        <v>0</v>
      </c>
      <c r="C636" s="4">
        <v>0</v>
      </c>
      <c r="D636" s="4">
        <v>1</v>
      </c>
      <c r="E636" s="4">
        <v>0</v>
      </c>
      <c r="F636" s="4">
        <f>ROUND(Source!AT618,O636)</f>
        <v>0</v>
      </c>
      <c r="G636" s="4" t="s">
        <v>85</v>
      </c>
      <c r="H636" s="4" t="s">
        <v>86</v>
      </c>
      <c r="I636" s="4"/>
      <c r="J636" s="4"/>
      <c r="K636" s="4">
        <v>215</v>
      </c>
      <c r="L636" s="4">
        <v>17</v>
      </c>
      <c r="M636" s="4">
        <v>3</v>
      </c>
      <c r="N636" s="4" t="s">
        <v>2</v>
      </c>
      <c r="O636" s="4">
        <v>0</v>
      </c>
      <c r="P636" s="4"/>
      <c r="Q636" s="4"/>
      <c r="R636" s="4"/>
      <c r="S636" s="4"/>
      <c r="T636" s="4"/>
      <c r="U636" s="4"/>
      <c r="V636" s="4"/>
      <c r="W636" s="4"/>
    </row>
    <row r="637" spans="1:23" x14ac:dyDescent="0.2">
      <c r="A637" s="4">
        <v>50</v>
      </c>
      <c r="B637" s="4">
        <v>0</v>
      </c>
      <c r="C637" s="4">
        <v>0</v>
      </c>
      <c r="D637" s="4">
        <v>1</v>
      </c>
      <c r="E637" s="4">
        <v>0</v>
      </c>
      <c r="F637" s="4">
        <f>ROUND(Source!AU618,O637)</f>
        <v>0</v>
      </c>
      <c r="G637" s="4" t="s">
        <v>87</v>
      </c>
      <c r="H637" s="4" t="s">
        <v>88</v>
      </c>
      <c r="I637" s="4"/>
      <c r="J637" s="4"/>
      <c r="K637" s="4">
        <v>217</v>
      </c>
      <c r="L637" s="4">
        <v>18</v>
      </c>
      <c r="M637" s="4">
        <v>3</v>
      </c>
      <c r="N637" s="4" t="s">
        <v>2</v>
      </c>
      <c r="O637" s="4">
        <v>0</v>
      </c>
      <c r="P637" s="4"/>
      <c r="Q637" s="4"/>
      <c r="R637" s="4"/>
      <c r="S637" s="4"/>
      <c r="T637" s="4"/>
      <c r="U637" s="4"/>
      <c r="V637" s="4"/>
      <c r="W637" s="4"/>
    </row>
    <row r="638" spans="1:23" x14ac:dyDescent="0.2">
      <c r="A638" s="4">
        <v>50</v>
      </c>
      <c r="B638" s="4">
        <v>0</v>
      </c>
      <c r="C638" s="4">
        <v>0</v>
      </c>
      <c r="D638" s="4">
        <v>1</v>
      </c>
      <c r="E638" s="4">
        <v>230</v>
      </c>
      <c r="F638" s="4">
        <f>ROUND(Source!BA618,O638)</f>
        <v>0</v>
      </c>
      <c r="G638" s="4" t="s">
        <v>89</v>
      </c>
      <c r="H638" s="4" t="s">
        <v>90</v>
      </c>
      <c r="I638" s="4"/>
      <c r="J638" s="4"/>
      <c r="K638" s="4">
        <v>230</v>
      </c>
      <c r="L638" s="4">
        <v>19</v>
      </c>
      <c r="M638" s="4">
        <v>3</v>
      </c>
      <c r="N638" s="4" t="s">
        <v>2</v>
      </c>
      <c r="O638" s="4">
        <v>0</v>
      </c>
      <c r="P638" s="4"/>
      <c r="Q638" s="4"/>
      <c r="R638" s="4"/>
      <c r="S638" s="4"/>
      <c r="T638" s="4"/>
      <c r="U638" s="4"/>
      <c r="V638" s="4"/>
      <c r="W638" s="4"/>
    </row>
    <row r="639" spans="1:23" x14ac:dyDescent="0.2">
      <c r="A639" s="4">
        <v>50</v>
      </c>
      <c r="B639" s="4">
        <v>0</v>
      </c>
      <c r="C639" s="4">
        <v>0</v>
      </c>
      <c r="D639" s="4">
        <v>1</v>
      </c>
      <c r="E639" s="4">
        <v>206</v>
      </c>
      <c r="F639" s="4">
        <f>ROUND(Source!T618,O639)</f>
        <v>0</v>
      </c>
      <c r="G639" s="4" t="s">
        <v>91</v>
      </c>
      <c r="H639" s="4" t="s">
        <v>92</v>
      </c>
      <c r="I639" s="4"/>
      <c r="J639" s="4"/>
      <c r="K639" s="4">
        <v>206</v>
      </c>
      <c r="L639" s="4">
        <v>20</v>
      </c>
      <c r="M639" s="4">
        <v>3</v>
      </c>
      <c r="N639" s="4" t="s">
        <v>2</v>
      </c>
      <c r="O639" s="4">
        <v>0</v>
      </c>
      <c r="P639" s="4"/>
      <c r="Q639" s="4"/>
      <c r="R639" s="4"/>
      <c r="S639" s="4"/>
      <c r="T639" s="4"/>
      <c r="U639" s="4"/>
      <c r="V639" s="4"/>
      <c r="W639" s="4"/>
    </row>
    <row r="640" spans="1:23" x14ac:dyDescent="0.2">
      <c r="A640" s="4">
        <v>50</v>
      </c>
      <c r="B640" s="4">
        <v>0</v>
      </c>
      <c r="C640" s="4">
        <v>0</v>
      </c>
      <c r="D640" s="4">
        <v>1</v>
      </c>
      <c r="E640" s="4">
        <v>0</v>
      </c>
      <c r="F640" s="4">
        <f>Source!U618</f>
        <v>576.72220000000004</v>
      </c>
      <c r="G640" s="4" t="s">
        <v>93</v>
      </c>
      <c r="H640" s="4" t="s">
        <v>94</v>
      </c>
      <c r="I640" s="4"/>
      <c r="J640" s="4"/>
      <c r="K640" s="4">
        <v>207</v>
      </c>
      <c r="L640" s="4">
        <v>21</v>
      </c>
      <c r="M640" s="4">
        <v>3</v>
      </c>
      <c r="N640" s="4" t="s">
        <v>2</v>
      </c>
      <c r="O640" s="4">
        <v>-1</v>
      </c>
      <c r="P640" s="4"/>
      <c r="Q640" s="4"/>
      <c r="R640" s="4"/>
      <c r="S640" s="4"/>
      <c r="T640" s="4"/>
      <c r="U640" s="4"/>
      <c r="V640" s="4"/>
      <c r="W640" s="4"/>
    </row>
    <row r="641" spans="1:23" x14ac:dyDescent="0.2">
      <c r="A641" s="4">
        <v>50</v>
      </c>
      <c r="B641" s="4">
        <v>0</v>
      </c>
      <c r="C641" s="4">
        <v>0</v>
      </c>
      <c r="D641" s="4">
        <v>1</v>
      </c>
      <c r="E641" s="4">
        <v>208</v>
      </c>
      <c r="F641" s="4">
        <f>Source!V618</f>
        <v>99.98978000000001</v>
      </c>
      <c r="G641" s="4" t="s">
        <v>95</v>
      </c>
      <c r="H641" s="4" t="s">
        <v>96</v>
      </c>
      <c r="I641" s="4"/>
      <c r="J641" s="4"/>
      <c r="K641" s="4">
        <v>208</v>
      </c>
      <c r="L641" s="4">
        <v>22</v>
      </c>
      <c r="M641" s="4">
        <v>3</v>
      </c>
      <c r="N641" s="4" t="s">
        <v>2</v>
      </c>
      <c r="O641" s="4">
        <v>-1</v>
      </c>
      <c r="P641" s="4"/>
      <c r="Q641" s="4"/>
      <c r="R641" s="4"/>
      <c r="S641" s="4"/>
      <c r="T641" s="4"/>
      <c r="U641" s="4"/>
      <c r="V641" s="4"/>
      <c r="W641" s="4"/>
    </row>
    <row r="642" spans="1:23" x14ac:dyDescent="0.2">
      <c r="A642" s="4">
        <v>50</v>
      </c>
      <c r="B642" s="4">
        <v>0</v>
      </c>
      <c r="C642" s="4">
        <v>0</v>
      </c>
      <c r="D642" s="4">
        <v>1</v>
      </c>
      <c r="E642" s="4">
        <v>209</v>
      </c>
      <c r="F642" s="4">
        <f>ROUND(Source!W618,O642)</f>
        <v>0</v>
      </c>
      <c r="G642" s="4" t="s">
        <v>97</v>
      </c>
      <c r="H642" s="4" t="s">
        <v>98</v>
      </c>
      <c r="I642" s="4"/>
      <c r="J642" s="4"/>
      <c r="K642" s="4">
        <v>209</v>
      </c>
      <c r="L642" s="4">
        <v>23</v>
      </c>
      <c r="M642" s="4">
        <v>3</v>
      </c>
      <c r="N642" s="4" t="s">
        <v>2</v>
      </c>
      <c r="O642" s="4">
        <v>0</v>
      </c>
      <c r="P642" s="4"/>
      <c r="Q642" s="4"/>
      <c r="R642" s="4"/>
      <c r="S642" s="4"/>
      <c r="T642" s="4"/>
      <c r="U642" s="4"/>
      <c r="V642" s="4"/>
      <c r="W642" s="4"/>
    </row>
    <row r="643" spans="1:23" x14ac:dyDescent="0.2">
      <c r="A643" s="4">
        <v>50</v>
      </c>
      <c r="B643" s="4">
        <v>0</v>
      </c>
      <c r="C643" s="4">
        <v>0</v>
      </c>
      <c r="D643" s="4">
        <v>1</v>
      </c>
      <c r="E643" s="4">
        <v>233</v>
      </c>
      <c r="F643" s="4">
        <f>ROUND(Source!BD618,O643)</f>
        <v>0</v>
      </c>
      <c r="G643" s="4" t="s">
        <v>99</v>
      </c>
      <c r="H643" s="4" t="s">
        <v>100</v>
      </c>
      <c r="I643" s="4"/>
      <c r="J643" s="4"/>
      <c r="K643" s="4">
        <v>233</v>
      </c>
      <c r="L643" s="4">
        <v>24</v>
      </c>
      <c r="M643" s="4">
        <v>3</v>
      </c>
      <c r="N643" s="4" t="s">
        <v>2</v>
      </c>
      <c r="O643" s="4">
        <v>0</v>
      </c>
      <c r="P643" s="4"/>
      <c r="Q643" s="4"/>
      <c r="R643" s="4"/>
      <c r="S643" s="4"/>
      <c r="T643" s="4"/>
      <c r="U643" s="4"/>
      <c r="V643" s="4"/>
      <c r="W643" s="4"/>
    </row>
    <row r="644" spans="1:23" x14ac:dyDescent="0.2">
      <c r="A644" s="4">
        <v>50</v>
      </c>
      <c r="B644" s="4">
        <v>0</v>
      </c>
      <c r="C644" s="4">
        <v>0</v>
      </c>
      <c r="D644" s="4">
        <v>1</v>
      </c>
      <c r="E644" s="4">
        <v>210</v>
      </c>
      <c r="F644" s="4">
        <f>ROUND(Source!X618,O644)</f>
        <v>5266</v>
      </c>
      <c r="G644" s="4" t="s">
        <v>101</v>
      </c>
      <c r="H644" s="4" t="s">
        <v>102</v>
      </c>
      <c r="I644" s="4"/>
      <c r="J644" s="4"/>
      <c r="K644" s="4">
        <v>210</v>
      </c>
      <c r="L644" s="4">
        <v>25</v>
      </c>
      <c r="M644" s="4">
        <v>3</v>
      </c>
      <c r="N644" s="4" t="s">
        <v>2</v>
      </c>
      <c r="O644" s="4">
        <v>0</v>
      </c>
      <c r="P644" s="4"/>
      <c r="Q644" s="4"/>
      <c r="R644" s="4"/>
      <c r="S644" s="4"/>
      <c r="T644" s="4"/>
      <c r="U644" s="4"/>
      <c r="V644" s="4"/>
      <c r="W644" s="4"/>
    </row>
    <row r="645" spans="1:23" x14ac:dyDescent="0.2">
      <c r="A645" s="4">
        <v>50</v>
      </c>
      <c r="B645" s="4">
        <v>0</v>
      </c>
      <c r="C645" s="4">
        <v>0</v>
      </c>
      <c r="D645" s="4">
        <v>1</v>
      </c>
      <c r="E645" s="4">
        <v>211</v>
      </c>
      <c r="F645" s="4">
        <f>ROUND(Source!Y618,O645)</f>
        <v>2553</v>
      </c>
      <c r="G645" s="4" t="s">
        <v>103</v>
      </c>
      <c r="H645" s="4" t="s">
        <v>104</v>
      </c>
      <c r="I645" s="4"/>
      <c r="J645" s="4"/>
      <c r="K645" s="4">
        <v>211</v>
      </c>
      <c r="L645" s="4">
        <v>26</v>
      </c>
      <c r="M645" s="4">
        <v>3</v>
      </c>
      <c r="N645" s="4" t="s">
        <v>2</v>
      </c>
      <c r="O645" s="4">
        <v>0</v>
      </c>
      <c r="P645" s="4"/>
      <c r="Q645" s="4"/>
      <c r="R645" s="4"/>
      <c r="S645" s="4"/>
      <c r="T645" s="4"/>
      <c r="U645" s="4"/>
      <c r="V645" s="4"/>
      <c r="W645" s="4"/>
    </row>
    <row r="646" spans="1:23" x14ac:dyDescent="0.2">
      <c r="A646" s="4">
        <v>50</v>
      </c>
      <c r="B646" s="4">
        <v>0</v>
      </c>
      <c r="C646" s="4">
        <v>0</v>
      </c>
      <c r="D646" s="4">
        <v>1</v>
      </c>
      <c r="E646" s="4">
        <v>224</v>
      </c>
      <c r="F646" s="4">
        <f>ROUND(Source!AR618,O646)</f>
        <v>338707</v>
      </c>
      <c r="G646" s="4" t="s">
        <v>105</v>
      </c>
      <c r="H646" s="4" t="s">
        <v>106</v>
      </c>
      <c r="I646" s="4"/>
      <c r="J646" s="4"/>
      <c r="K646" s="4">
        <v>224</v>
      </c>
      <c r="L646" s="4">
        <v>27</v>
      </c>
      <c r="M646" s="4">
        <v>3</v>
      </c>
      <c r="N646" s="4" t="s">
        <v>2</v>
      </c>
      <c r="O646" s="4">
        <v>0</v>
      </c>
      <c r="P646" s="4"/>
      <c r="Q646" s="4"/>
      <c r="R646" s="4"/>
      <c r="S646" s="4"/>
      <c r="T646" s="4"/>
      <c r="U646" s="4"/>
      <c r="V646" s="4"/>
      <c r="W646" s="4"/>
    </row>
    <row r="647" spans="1:23" x14ac:dyDescent="0.2">
      <c r="A647" s="4">
        <v>50</v>
      </c>
      <c r="B647" s="4">
        <v>0</v>
      </c>
      <c r="C647" s="4">
        <v>0</v>
      </c>
      <c r="D647" s="4">
        <v>2</v>
      </c>
      <c r="E647" s="4">
        <v>0</v>
      </c>
      <c r="F647" s="4">
        <v>0</v>
      </c>
      <c r="G647" s="4" t="s">
        <v>107</v>
      </c>
      <c r="H647" s="4" t="s">
        <v>108</v>
      </c>
      <c r="I647" s="4"/>
      <c r="J647" s="4"/>
      <c r="K647" s="4">
        <v>212</v>
      </c>
      <c r="L647" s="4">
        <v>28</v>
      </c>
      <c r="M647" s="4">
        <v>1</v>
      </c>
      <c r="N647" s="4" t="s">
        <v>2</v>
      </c>
      <c r="O647" s="4">
        <v>0</v>
      </c>
      <c r="P647" s="4"/>
      <c r="Q647" s="4"/>
      <c r="R647" s="4"/>
      <c r="S647" s="4"/>
      <c r="T647" s="4"/>
      <c r="U647" s="4"/>
      <c r="V647" s="4"/>
      <c r="W647" s="4"/>
    </row>
    <row r="648" spans="1:23" x14ac:dyDescent="0.2">
      <c r="A648" s="4">
        <v>50</v>
      </c>
      <c r="B648" s="4">
        <v>0</v>
      </c>
      <c r="C648" s="4">
        <v>0</v>
      </c>
      <c r="D648" s="4">
        <v>2</v>
      </c>
      <c r="E648" s="4">
        <v>0</v>
      </c>
      <c r="F648" s="4">
        <v>0</v>
      </c>
      <c r="G648" s="4" t="s">
        <v>109</v>
      </c>
      <c r="H648" s="4" t="s">
        <v>110</v>
      </c>
      <c r="I648" s="4"/>
      <c r="J648" s="4"/>
      <c r="K648" s="4">
        <v>212</v>
      </c>
      <c r="L648" s="4">
        <v>29</v>
      </c>
      <c r="M648" s="4">
        <v>1</v>
      </c>
      <c r="N648" s="4" t="s">
        <v>111</v>
      </c>
      <c r="O648" s="4">
        <v>0</v>
      </c>
      <c r="P648" s="4"/>
      <c r="Q648" s="4"/>
      <c r="R648" s="4"/>
      <c r="S648" s="4"/>
      <c r="T648" s="4"/>
      <c r="U648" s="4"/>
      <c r="V648" s="4"/>
      <c r="W648" s="4"/>
    </row>
    <row r="649" spans="1:23" x14ac:dyDescent="0.2">
      <c r="A649" s="4">
        <v>50</v>
      </c>
      <c r="B649" s="4">
        <v>0</v>
      </c>
      <c r="C649" s="4">
        <v>0</v>
      </c>
      <c r="D649" s="4">
        <v>2</v>
      </c>
      <c r="E649" s="4">
        <v>0</v>
      </c>
      <c r="F649" s="4">
        <v>0</v>
      </c>
      <c r="G649" s="4" t="s">
        <v>112</v>
      </c>
      <c r="H649" s="4" t="s">
        <v>113</v>
      </c>
      <c r="I649" s="4"/>
      <c r="J649" s="4"/>
      <c r="K649" s="4">
        <v>212</v>
      </c>
      <c r="L649" s="4">
        <v>30</v>
      </c>
      <c r="M649" s="4">
        <v>1</v>
      </c>
      <c r="N649" s="4" t="s">
        <v>114</v>
      </c>
      <c r="O649" s="4">
        <v>0</v>
      </c>
      <c r="P649" s="4"/>
      <c r="Q649" s="4"/>
      <c r="R649" s="4"/>
      <c r="S649" s="4"/>
      <c r="T649" s="4"/>
      <c r="U649" s="4"/>
      <c r="V649" s="4"/>
      <c r="W649" s="4"/>
    </row>
    <row r="650" spans="1:23" x14ac:dyDescent="0.2">
      <c r="A650" s="4">
        <v>50</v>
      </c>
      <c r="B650" s="4">
        <v>0</v>
      </c>
      <c r="C650" s="4">
        <v>0</v>
      </c>
      <c r="D650" s="4">
        <v>2</v>
      </c>
      <c r="E650" s="4">
        <v>0</v>
      </c>
      <c r="F650" s="4">
        <v>0</v>
      </c>
      <c r="G650" s="4" t="s">
        <v>115</v>
      </c>
      <c r="H650" s="4" t="s">
        <v>116</v>
      </c>
      <c r="I650" s="4"/>
      <c r="J650" s="4"/>
      <c r="K650" s="4">
        <v>212</v>
      </c>
      <c r="L650" s="4">
        <v>31</v>
      </c>
      <c r="M650" s="4">
        <v>1</v>
      </c>
      <c r="N650" s="4" t="s">
        <v>111</v>
      </c>
      <c r="O650" s="4">
        <v>0</v>
      </c>
      <c r="P650" s="4"/>
      <c r="Q650" s="4"/>
      <c r="R650" s="4"/>
      <c r="S650" s="4"/>
      <c r="T650" s="4"/>
      <c r="U650" s="4"/>
      <c r="V650" s="4"/>
      <c r="W650" s="4"/>
    </row>
    <row r="651" spans="1:23" x14ac:dyDescent="0.2">
      <c r="A651" s="4">
        <v>50</v>
      </c>
      <c r="B651" s="4">
        <v>0</v>
      </c>
      <c r="C651" s="4">
        <v>0</v>
      </c>
      <c r="D651" s="4">
        <v>2</v>
      </c>
      <c r="E651" s="4">
        <v>0</v>
      </c>
      <c r="F651" s="4">
        <v>0</v>
      </c>
      <c r="G651" s="4" t="s">
        <v>117</v>
      </c>
      <c r="H651" s="4" t="s">
        <v>118</v>
      </c>
      <c r="I651" s="4"/>
      <c r="J651" s="4"/>
      <c r="K651" s="4">
        <v>212</v>
      </c>
      <c r="L651" s="4">
        <v>32</v>
      </c>
      <c r="M651" s="4">
        <v>1</v>
      </c>
      <c r="N651" s="4" t="s">
        <v>119</v>
      </c>
      <c r="O651" s="4">
        <v>0</v>
      </c>
      <c r="P651" s="4"/>
      <c r="Q651" s="4"/>
      <c r="R651" s="4"/>
      <c r="S651" s="4"/>
      <c r="T651" s="4"/>
      <c r="U651" s="4"/>
      <c r="V651" s="4"/>
      <c r="W651" s="4"/>
    </row>
    <row r="652" spans="1:23" x14ac:dyDescent="0.2">
      <c r="A652" s="4">
        <v>50</v>
      </c>
      <c r="B652" s="4">
        <v>0</v>
      </c>
      <c r="C652" s="4">
        <v>0</v>
      </c>
      <c r="D652" s="4">
        <v>2</v>
      </c>
      <c r="E652" s="4">
        <v>0</v>
      </c>
      <c r="F652" s="4">
        <v>0</v>
      </c>
      <c r="G652" s="4" t="s">
        <v>120</v>
      </c>
      <c r="H652" s="4" t="s">
        <v>121</v>
      </c>
      <c r="I652" s="4"/>
      <c r="J652" s="4"/>
      <c r="K652" s="4">
        <v>212</v>
      </c>
      <c r="L652" s="4">
        <v>33</v>
      </c>
      <c r="M652" s="4">
        <v>1</v>
      </c>
      <c r="N652" s="4" t="s">
        <v>119</v>
      </c>
      <c r="O652" s="4">
        <v>0</v>
      </c>
      <c r="P652" s="4"/>
      <c r="Q652" s="4"/>
      <c r="R652" s="4"/>
      <c r="S652" s="4"/>
      <c r="T652" s="4"/>
      <c r="U652" s="4"/>
      <c r="V652" s="4"/>
      <c r="W652" s="4"/>
    </row>
    <row r="653" spans="1:23" x14ac:dyDescent="0.2">
      <c r="A653" s="4">
        <v>50</v>
      </c>
      <c r="B653" s="4">
        <v>0</v>
      </c>
      <c r="C653" s="4">
        <v>0</v>
      </c>
      <c r="D653" s="4">
        <v>2</v>
      </c>
      <c r="E653" s="4">
        <v>0</v>
      </c>
      <c r="F653" s="4">
        <v>0</v>
      </c>
      <c r="G653" s="4" t="s">
        <v>122</v>
      </c>
      <c r="H653" s="4" t="s">
        <v>123</v>
      </c>
      <c r="I653" s="4"/>
      <c r="J653" s="4"/>
      <c r="K653" s="4">
        <v>212</v>
      </c>
      <c r="L653" s="4">
        <v>34</v>
      </c>
      <c r="M653" s="4">
        <v>1</v>
      </c>
      <c r="N653" s="4" t="s">
        <v>124</v>
      </c>
      <c r="O653" s="4">
        <v>0</v>
      </c>
      <c r="P653" s="4"/>
      <c r="Q653" s="4"/>
      <c r="R653" s="4"/>
      <c r="S653" s="4"/>
      <c r="T653" s="4"/>
      <c r="U653" s="4"/>
      <c r="V653" s="4"/>
      <c r="W653" s="4"/>
    </row>
    <row r="654" spans="1:23" x14ac:dyDescent="0.2">
      <c r="A654" s="4">
        <v>50</v>
      </c>
      <c r="B654" s="4">
        <v>0</v>
      </c>
      <c r="C654" s="4">
        <v>0</v>
      </c>
      <c r="D654" s="4">
        <v>2</v>
      </c>
      <c r="E654" s="4">
        <v>0</v>
      </c>
      <c r="F654" s="4">
        <f>ROUND((ROUND(F647,0)+ROUND(F648,0)+ROUND(F649,0)+ROUND(F650,0)+ROUND(F651,0)+ROUND(F652,0)+ROUND(F653,0)),O654)</f>
        <v>0</v>
      </c>
      <c r="G654" s="4" t="s">
        <v>125</v>
      </c>
      <c r="H654" s="4" t="s">
        <v>126</v>
      </c>
      <c r="I654" s="4"/>
      <c r="J654" s="4"/>
      <c r="K654" s="4">
        <v>212</v>
      </c>
      <c r="L654" s="4">
        <v>35</v>
      </c>
      <c r="M654" s="4">
        <v>1</v>
      </c>
      <c r="N654" s="4" t="s">
        <v>127</v>
      </c>
      <c r="O654" s="4">
        <v>0</v>
      </c>
      <c r="P654" s="4"/>
      <c r="Q654" s="4"/>
      <c r="R654" s="4"/>
      <c r="S654" s="4"/>
      <c r="T654" s="4"/>
      <c r="U654" s="4"/>
      <c r="V654" s="4"/>
      <c r="W654" s="4"/>
    </row>
    <row r="655" spans="1:23" x14ac:dyDescent="0.2">
      <c r="A655" s="4">
        <v>50</v>
      </c>
      <c r="B655" s="4">
        <v>0</v>
      </c>
      <c r="C655" s="4">
        <v>0</v>
      </c>
      <c r="D655" s="4">
        <v>2</v>
      </c>
      <c r="E655" s="4">
        <v>0</v>
      </c>
      <c r="F655" s="4">
        <f>ROUND(F656+F659+F660+F657,O655)</f>
        <v>0</v>
      </c>
      <c r="G655" s="4" t="s">
        <v>128</v>
      </c>
      <c r="H655" s="4" t="s">
        <v>129</v>
      </c>
      <c r="I655" s="4"/>
      <c r="J655" s="4"/>
      <c r="K655" s="4">
        <v>212</v>
      </c>
      <c r="L655" s="4">
        <v>36</v>
      </c>
      <c r="M655" s="4">
        <v>1</v>
      </c>
      <c r="N655" s="4" t="s">
        <v>2</v>
      </c>
      <c r="O655" s="4">
        <v>0</v>
      </c>
      <c r="P655" s="4"/>
      <c r="Q655" s="4"/>
      <c r="R655" s="4"/>
      <c r="S655" s="4"/>
      <c r="T655" s="4"/>
      <c r="U655" s="4"/>
      <c r="V655" s="4"/>
      <c r="W655" s="4"/>
    </row>
    <row r="656" spans="1:23" x14ac:dyDescent="0.2">
      <c r="A656" s="4">
        <v>50</v>
      </c>
      <c r="B656" s="4">
        <v>0</v>
      </c>
      <c r="C656" s="4">
        <v>0</v>
      </c>
      <c r="D656" s="4">
        <v>2</v>
      </c>
      <c r="E656" s="4">
        <v>0</v>
      </c>
      <c r="F656" s="4">
        <v>0</v>
      </c>
      <c r="G656" s="4" t="s">
        <v>130</v>
      </c>
      <c r="H656" s="4" t="s">
        <v>131</v>
      </c>
      <c r="I656" s="4"/>
      <c r="J656" s="4"/>
      <c r="K656" s="4">
        <v>212</v>
      </c>
      <c r="L656" s="4">
        <v>37</v>
      </c>
      <c r="M656" s="4">
        <v>3</v>
      </c>
      <c r="N656" s="4" t="s">
        <v>2</v>
      </c>
      <c r="O656" s="4">
        <v>0</v>
      </c>
      <c r="P656" s="4"/>
      <c r="Q656" s="4"/>
      <c r="R656" s="4"/>
      <c r="S656" s="4"/>
      <c r="T656" s="4"/>
      <c r="U656" s="4"/>
      <c r="V656" s="4"/>
      <c r="W656" s="4"/>
    </row>
    <row r="657" spans="1:23" x14ac:dyDescent="0.2">
      <c r="A657" s="4">
        <v>50</v>
      </c>
      <c r="B657" s="4">
        <v>0</v>
      </c>
      <c r="C657" s="4">
        <v>0</v>
      </c>
      <c r="D657" s="4">
        <v>2</v>
      </c>
      <c r="E657" s="4">
        <v>0</v>
      </c>
      <c r="F657" s="4">
        <v>0</v>
      </c>
      <c r="G657" s="4" t="s">
        <v>132</v>
      </c>
      <c r="H657" s="4" t="s">
        <v>133</v>
      </c>
      <c r="I657" s="4"/>
      <c r="J657" s="4"/>
      <c r="K657" s="4">
        <v>212</v>
      </c>
      <c r="L657" s="4">
        <v>38</v>
      </c>
      <c r="M657" s="4">
        <v>1</v>
      </c>
      <c r="N657" s="4" t="s">
        <v>2</v>
      </c>
      <c r="O657" s="4">
        <v>0</v>
      </c>
      <c r="P657" s="4"/>
      <c r="Q657" s="4"/>
      <c r="R657" s="4"/>
      <c r="S657" s="4"/>
      <c r="T657" s="4"/>
      <c r="U657" s="4"/>
      <c r="V657" s="4"/>
      <c r="W657" s="4"/>
    </row>
    <row r="658" spans="1:23" x14ac:dyDescent="0.2">
      <c r="A658" s="4">
        <v>50</v>
      </c>
      <c r="B658" s="4">
        <v>0</v>
      </c>
      <c r="C658" s="4">
        <v>0</v>
      </c>
      <c r="D658" s="4">
        <v>2</v>
      </c>
      <c r="E658" s="4">
        <v>0</v>
      </c>
      <c r="F658" s="4">
        <v>0</v>
      </c>
      <c r="G658" s="4" t="s">
        <v>134</v>
      </c>
      <c r="H658" s="4" t="s">
        <v>92</v>
      </c>
      <c r="I658" s="4"/>
      <c r="J658" s="4"/>
      <c r="K658" s="4">
        <v>212</v>
      </c>
      <c r="L658" s="4">
        <v>39</v>
      </c>
      <c r="M658" s="4">
        <v>1</v>
      </c>
      <c r="N658" s="4" t="s">
        <v>2</v>
      </c>
      <c r="O658" s="4">
        <v>0</v>
      </c>
      <c r="P658" s="4"/>
      <c r="Q658" s="4"/>
      <c r="R658" s="4"/>
      <c r="S658" s="4"/>
      <c r="T658" s="4"/>
      <c r="U658" s="4"/>
      <c r="V658" s="4"/>
      <c r="W658" s="4"/>
    </row>
    <row r="659" spans="1:23" x14ac:dyDescent="0.2">
      <c r="A659" s="4">
        <v>50</v>
      </c>
      <c r="B659" s="4">
        <v>0</v>
      </c>
      <c r="C659" s="4">
        <v>0</v>
      </c>
      <c r="D659" s="4">
        <v>2</v>
      </c>
      <c r="E659" s="4">
        <v>0</v>
      </c>
      <c r="F659" s="4">
        <v>0</v>
      </c>
      <c r="G659" s="4" t="s">
        <v>135</v>
      </c>
      <c r="H659" s="4" t="s">
        <v>136</v>
      </c>
      <c r="I659" s="4"/>
      <c r="J659" s="4"/>
      <c r="K659" s="4">
        <v>212</v>
      </c>
      <c r="L659" s="4">
        <v>40</v>
      </c>
      <c r="M659" s="4">
        <v>3</v>
      </c>
      <c r="N659" s="4" t="s">
        <v>2</v>
      </c>
      <c r="O659" s="4">
        <v>0</v>
      </c>
      <c r="P659" s="4"/>
      <c r="Q659" s="4"/>
      <c r="R659" s="4"/>
      <c r="S659" s="4"/>
      <c r="T659" s="4"/>
      <c r="U659" s="4"/>
      <c r="V659" s="4"/>
      <c r="W659" s="4"/>
    </row>
    <row r="660" spans="1:23" x14ac:dyDescent="0.2">
      <c r="A660" s="4">
        <v>50</v>
      </c>
      <c r="B660" s="4">
        <v>0</v>
      </c>
      <c r="C660" s="4">
        <v>0</v>
      </c>
      <c r="D660" s="4">
        <v>2</v>
      </c>
      <c r="E660" s="4">
        <v>0</v>
      </c>
      <c r="F660" s="4">
        <v>0</v>
      </c>
      <c r="G660" s="4" t="s">
        <v>137</v>
      </c>
      <c r="H660" s="4" t="s">
        <v>138</v>
      </c>
      <c r="I660" s="4"/>
      <c r="J660" s="4"/>
      <c r="K660" s="4">
        <v>212</v>
      </c>
      <c r="L660" s="4">
        <v>41</v>
      </c>
      <c r="M660" s="4">
        <v>3</v>
      </c>
      <c r="N660" s="4" t="s">
        <v>2</v>
      </c>
      <c r="O660" s="4">
        <v>0</v>
      </c>
      <c r="P660" s="4"/>
      <c r="Q660" s="4"/>
      <c r="R660" s="4"/>
      <c r="S660" s="4"/>
      <c r="T660" s="4"/>
      <c r="U660" s="4"/>
      <c r="V660" s="4"/>
      <c r="W660" s="4"/>
    </row>
    <row r="661" spans="1:23" x14ac:dyDescent="0.2">
      <c r="A661" s="4">
        <v>50</v>
      </c>
      <c r="B661" s="4">
        <v>0</v>
      </c>
      <c r="C661" s="4">
        <v>0</v>
      </c>
      <c r="D661" s="4">
        <v>2</v>
      </c>
      <c r="E661" s="4">
        <v>0</v>
      </c>
      <c r="F661" s="4">
        <v>0</v>
      </c>
      <c r="G661" s="4" t="s">
        <v>139</v>
      </c>
      <c r="H661" s="4" t="s">
        <v>140</v>
      </c>
      <c r="I661" s="4"/>
      <c r="J661" s="4"/>
      <c r="K661" s="4">
        <v>212</v>
      </c>
      <c r="L661" s="4">
        <v>42</v>
      </c>
      <c r="M661" s="4">
        <v>3</v>
      </c>
      <c r="N661" s="4" t="s">
        <v>2</v>
      </c>
      <c r="O661" s="4">
        <v>0</v>
      </c>
      <c r="P661" s="4"/>
      <c r="Q661" s="4"/>
      <c r="R661" s="4"/>
      <c r="S661" s="4"/>
      <c r="T661" s="4"/>
      <c r="U661" s="4"/>
      <c r="V661" s="4"/>
      <c r="W661" s="4"/>
    </row>
    <row r="662" spans="1:23" x14ac:dyDescent="0.2">
      <c r="A662" s="4">
        <v>50</v>
      </c>
      <c r="B662" s="4">
        <v>0</v>
      </c>
      <c r="C662" s="4">
        <v>0</v>
      </c>
      <c r="D662" s="4">
        <v>2</v>
      </c>
      <c r="E662" s="4">
        <v>0</v>
      </c>
      <c r="F662" s="4">
        <v>0</v>
      </c>
      <c r="G662" s="4" t="s">
        <v>141</v>
      </c>
      <c r="H662" s="4" t="s">
        <v>94</v>
      </c>
      <c r="I662" s="4"/>
      <c r="J662" s="4"/>
      <c r="K662" s="4">
        <v>212</v>
      </c>
      <c r="L662" s="4">
        <v>43</v>
      </c>
      <c r="M662" s="4">
        <v>3</v>
      </c>
      <c r="N662" s="4" t="s">
        <v>2</v>
      </c>
      <c r="O662" s="4">
        <v>0</v>
      </c>
      <c r="P662" s="4"/>
      <c r="Q662" s="4"/>
      <c r="R662" s="4"/>
      <c r="S662" s="4"/>
      <c r="T662" s="4"/>
      <c r="U662" s="4"/>
      <c r="V662" s="4"/>
      <c r="W662" s="4"/>
    </row>
    <row r="663" spans="1:23" x14ac:dyDescent="0.2">
      <c r="A663" s="4">
        <v>50</v>
      </c>
      <c r="B663" s="4">
        <v>0</v>
      </c>
      <c r="C663" s="4">
        <v>0</v>
      </c>
      <c r="D663" s="4">
        <v>2</v>
      </c>
      <c r="E663" s="4">
        <v>0</v>
      </c>
      <c r="F663" s="4">
        <v>0</v>
      </c>
      <c r="G663" s="4" t="s">
        <v>142</v>
      </c>
      <c r="H663" s="4" t="s">
        <v>96</v>
      </c>
      <c r="I663" s="4"/>
      <c r="J663" s="4"/>
      <c r="K663" s="4">
        <v>212</v>
      </c>
      <c r="L663" s="4">
        <v>44</v>
      </c>
      <c r="M663" s="4">
        <v>3</v>
      </c>
      <c r="N663" s="4" t="s">
        <v>2</v>
      </c>
      <c r="O663" s="4">
        <v>0</v>
      </c>
      <c r="P663" s="4"/>
      <c r="Q663" s="4"/>
      <c r="R663" s="4"/>
      <c r="S663" s="4"/>
      <c r="T663" s="4"/>
      <c r="U663" s="4"/>
      <c r="V663" s="4"/>
      <c r="W663" s="4"/>
    </row>
    <row r="664" spans="1:23" x14ac:dyDescent="0.2">
      <c r="A664" s="4">
        <v>50</v>
      </c>
      <c r="B664" s="4">
        <v>0</v>
      </c>
      <c r="C664" s="4">
        <v>0</v>
      </c>
      <c r="D664" s="4">
        <v>2</v>
      </c>
      <c r="E664" s="4">
        <v>0</v>
      </c>
      <c r="F664" s="4">
        <v>0</v>
      </c>
      <c r="G664" s="4" t="s">
        <v>143</v>
      </c>
      <c r="H664" s="4" t="s">
        <v>144</v>
      </c>
      <c r="I664" s="4"/>
      <c r="J664" s="4"/>
      <c r="K664" s="4">
        <v>212</v>
      </c>
      <c r="L664" s="4">
        <v>45</v>
      </c>
      <c r="M664" s="4">
        <v>1</v>
      </c>
      <c r="N664" s="4" t="s">
        <v>2</v>
      </c>
      <c r="O664" s="4">
        <v>0</v>
      </c>
      <c r="P664" s="4"/>
      <c r="Q664" s="4"/>
      <c r="R664" s="4"/>
      <c r="S664" s="4"/>
      <c r="T664" s="4"/>
      <c r="U664" s="4"/>
      <c r="V664" s="4"/>
      <c r="W664" s="4"/>
    </row>
    <row r="665" spans="1:23" x14ac:dyDescent="0.2">
      <c r="A665" s="4">
        <v>50</v>
      </c>
      <c r="B665" s="4">
        <v>0</v>
      </c>
      <c r="C665" s="4">
        <v>0</v>
      </c>
      <c r="D665" s="4">
        <v>2</v>
      </c>
      <c r="E665" s="4">
        <v>0</v>
      </c>
      <c r="F665" s="4">
        <v>0</v>
      </c>
      <c r="G665" s="4" t="s">
        <v>145</v>
      </c>
      <c r="H665" s="4" t="s">
        <v>146</v>
      </c>
      <c r="I665" s="4"/>
      <c r="J665" s="4"/>
      <c r="K665" s="4">
        <v>212</v>
      </c>
      <c r="L665" s="4">
        <v>46</v>
      </c>
      <c r="M665" s="4">
        <v>1</v>
      </c>
      <c r="N665" s="4" t="s">
        <v>2</v>
      </c>
      <c r="O665" s="4">
        <v>0</v>
      </c>
      <c r="P665" s="4"/>
      <c r="Q665" s="4"/>
      <c r="R665" s="4"/>
      <c r="S665" s="4"/>
      <c r="T665" s="4"/>
      <c r="U665" s="4"/>
      <c r="V665" s="4"/>
      <c r="W665" s="4"/>
    </row>
    <row r="666" spans="1:23" x14ac:dyDescent="0.2">
      <c r="A666" s="4">
        <v>50</v>
      </c>
      <c r="B666" s="4">
        <v>0</v>
      </c>
      <c r="C666" s="4">
        <v>0</v>
      </c>
      <c r="D666" s="4">
        <v>2</v>
      </c>
      <c r="E666" s="4">
        <v>0</v>
      </c>
      <c r="F666" s="4">
        <f>ROUND(F655+F664+F665,O666)</f>
        <v>0</v>
      </c>
      <c r="G666" s="4" t="s">
        <v>147</v>
      </c>
      <c r="H666" s="4" t="s">
        <v>148</v>
      </c>
      <c r="I666" s="4"/>
      <c r="J666" s="4"/>
      <c r="K666" s="4">
        <v>212</v>
      </c>
      <c r="L666" s="4">
        <v>47</v>
      </c>
      <c r="M666" s="4">
        <v>1</v>
      </c>
      <c r="N666" s="4" t="s">
        <v>149</v>
      </c>
      <c r="O666" s="4">
        <v>0</v>
      </c>
      <c r="P666" s="4"/>
      <c r="Q666" s="4"/>
      <c r="R666" s="4"/>
      <c r="S666" s="4"/>
      <c r="T666" s="4"/>
      <c r="U666" s="4"/>
      <c r="V666" s="4"/>
      <c r="W666" s="4"/>
    </row>
    <row r="667" spans="1:23" x14ac:dyDescent="0.2">
      <c r="A667" s="4">
        <v>50</v>
      </c>
      <c r="B667" s="4">
        <v>1</v>
      </c>
      <c r="C667" s="4">
        <v>0</v>
      </c>
      <c r="D667" s="4">
        <v>2</v>
      </c>
      <c r="E667" s="4">
        <v>0</v>
      </c>
      <c r="F667" s="4">
        <f>ROUND(F668+F671+F672+F669,O667)</f>
        <v>330888</v>
      </c>
      <c r="G667" s="4" t="s">
        <v>150</v>
      </c>
      <c r="H667" s="4" t="s">
        <v>151</v>
      </c>
      <c r="I667" s="4"/>
      <c r="J667" s="4"/>
      <c r="K667" s="4">
        <v>212</v>
      </c>
      <c r="L667" s="4">
        <v>48</v>
      </c>
      <c r="M667" s="4">
        <v>1</v>
      </c>
      <c r="N667" s="4" t="s">
        <v>2</v>
      </c>
      <c r="O667" s="4">
        <v>0</v>
      </c>
      <c r="P667" s="4"/>
      <c r="Q667" s="4"/>
      <c r="R667" s="4"/>
      <c r="S667" s="4"/>
      <c r="T667" s="4"/>
      <c r="U667" s="4"/>
      <c r="V667" s="4"/>
      <c r="W667" s="4"/>
    </row>
    <row r="668" spans="1:23" x14ac:dyDescent="0.2">
      <c r="A668" s="4">
        <v>50</v>
      </c>
      <c r="B668" s="4">
        <v>0</v>
      </c>
      <c r="C668" s="4">
        <v>0</v>
      </c>
      <c r="D668" s="4">
        <v>2</v>
      </c>
      <c r="E668" s="4">
        <v>0</v>
      </c>
      <c r="F668" s="4">
        <v>0</v>
      </c>
      <c r="G668" s="4" t="s">
        <v>152</v>
      </c>
      <c r="H668" s="4" t="s">
        <v>131</v>
      </c>
      <c r="I668" s="4"/>
      <c r="J668" s="4"/>
      <c r="K668" s="4">
        <v>212</v>
      </c>
      <c r="L668" s="4">
        <v>49</v>
      </c>
      <c r="M668" s="4">
        <v>3</v>
      </c>
      <c r="N668" s="4" t="s">
        <v>2</v>
      </c>
      <c r="O668" s="4">
        <v>0</v>
      </c>
      <c r="P668" s="4"/>
      <c r="Q668" s="4"/>
      <c r="R668" s="4"/>
      <c r="S668" s="4"/>
      <c r="T668" s="4"/>
      <c r="U668" s="4"/>
      <c r="V668" s="4"/>
      <c r="W668" s="4"/>
    </row>
    <row r="669" spans="1:23" x14ac:dyDescent="0.2">
      <c r="A669" s="4">
        <v>50</v>
      </c>
      <c r="B669" s="4">
        <v>1</v>
      </c>
      <c r="C669" s="4">
        <v>0</v>
      </c>
      <c r="D669" s="4">
        <v>2</v>
      </c>
      <c r="E669" s="4">
        <v>0</v>
      </c>
      <c r="F669" s="4">
        <v>316570</v>
      </c>
      <c r="G669" s="4" t="s">
        <v>153</v>
      </c>
      <c r="H669" s="4" t="s">
        <v>133</v>
      </c>
      <c r="I669" s="4"/>
      <c r="J669" s="4"/>
      <c r="K669" s="4">
        <v>212</v>
      </c>
      <c r="L669" s="4">
        <v>50</v>
      </c>
      <c r="M669" s="4">
        <v>1</v>
      </c>
      <c r="N669" s="4" t="s">
        <v>2</v>
      </c>
      <c r="O669" s="4">
        <v>0</v>
      </c>
      <c r="P669" s="4"/>
      <c r="Q669" s="4"/>
      <c r="R669" s="4"/>
      <c r="S669" s="4"/>
      <c r="T669" s="4"/>
      <c r="U669" s="4"/>
      <c r="V669" s="4"/>
      <c r="W669" s="4"/>
    </row>
    <row r="670" spans="1:23" x14ac:dyDescent="0.2">
      <c r="A670" s="4">
        <v>50</v>
      </c>
      <c r="B670" s="4">
        <v>0</v>
      </c>
      <c r="C670" s="4">
        <v>0</v>
      </c>
      <c r="D670" s="4">
        <v>2</v>
      </c>
      <c r="E670" s="4">
        <v>0</v>
      </c>
      <c r="F670" s="4">
        <v>0</v>
      </c>
      <c r="G670" s="4" t="s">
        <v>154</v>
      </c>
      <c r="H670" s="4" t="s">
        <v>92</v>
      </c>
      <c r="I670" s="4"/>
      <c r="J670" s="4"/>
      <c r="K670" s="4">
        <v>212</v>
      </c>
      <c r="L670" s="4">
        <v>51</v>
      </c>
      <c r="M670" s="4">
        <v>1</v>
      </c>
      <c r="N670" s="4" t="s">
        <v>2</v>
      </c>
      <c r="O670" s="4">
        <v>0</v>
      </c>
      <c r="P670" s="4"/>
      <c r="Q670" s="4"/>
      <c r="R670" s="4"/>
      <c r="S670" s="4"/>
      <c r="T670" s="4"/>
      <c r="U670" s="4"/>
      <c r="V670" s="4"/>
      <c r="W670" s="4"/>
    </row>
    <row r="671" spans="1:23" x14ac:dyDescent="0.2">
      <c r="A671" s="4">
        <v>50</v>
      </c>
      <c r="B671" s="4">
        <v>0</v>
      </c>
      <c r="C671" s="4">
        <v>0</v>
      </c>
      <c r="D671" s="4">
        <v>2</v>
      </c>
      <c r="E671" s="4">
        <v>0</v>
      </c>
      <c r="F671" s="4">
        <v>4672</v>
      </c>
      <c r="G671" s="4" t="s">
        <v>155</v>
      </c>
      <c r="H671" s="4" t="s">
        <v>136</v>
      </c>
      <c r="I671" s="4"/>
      <c r="J671" s="4"/>
      <c r="K671" s="4">
        <v>212</v>
      </c>
      <c r="L671" s="4">
        <v>52</v>
      </c>
      <c r="M671" s="4">
        <v>3</v>
      </c>
      <c r="N671" s="4" t="s">
        <v>2</v>
      </c>
      <c r="O671" s="4">
        <v>0</v>
      </c>
      <c r="P671" s="4"/>
      <c r="Q671" s="4"/>
      <c r="R671" s="4"/>
      <c r="S671" s="4"/>
      <c r="T671" s="4"/>
      <c r="U671" s="4"/>
      <c r="V671" s="4"/>
      <c r="W671" s="4"/>
    </row>
    <row r="672" spans="1:23" x14ac:dyDescent="0.2">
      <c r="A672" s="4">
        <v>50</v>
      </c>
      <c r="B672" s="4">
        <v>0</v>
      </c>
      <c r="C672" s="4">
        <v>0</v>
      </c>
      <c r="D672" s="4">
        <v>2</v>
      </c>
      <c r="E672" s="4">
        <v>0</v>
      </c>
      <c r="F672" s="4">
        <v>9646</v>
      </c>
      <c r="G672" s="4" t="s">
        <v>156</v>
      </c>
      <c r="H672" s="4" t="s">
        <v>138</v>
      </c>
      <c r="I672" s="4"/>
      <c r="J672" s="4"/>
      <c r="K672" s="4">
        <v>212</v>
      </c>
      <c r="L672" s="4">
        <v>53</v>
      </c>
      <c r="M672" s="4">
        <v>3</v>
      </c>
      <c r="N672" s="4" t="s">
        <v>2</v>
      </c>
      <c r="O672" s="4">
        <v>0</v>
      </c>
      <c r="P672" s="4"/>
      <c r="Q672" s="4"/>
      <c r="R672" s="4"/>
      <c r="S672" s="4"/>
      <c r="T672" s="4"/>
      <c r="U672" s="4"/>
      <c r="V672" s="4"/>
      <c r="W672" s="4"/>
    </row>
    <row r="673" spans="1:23" x14ac:dyDescent="0.2">
      <c r="A673" s="4">
        <v>50</v>
      </c>
      <c r="B673" s="4">
        <v>0</v>
      </c>
      <c r="C673" s="4">
        <v>0</v>
      </c>
      <c r="D673" s="4">
        <v>2</v>
      </c>
      <c r="E673" s="4">
        <v>0</v>
      </c>
      <c r="F673" s="4">
        <v>1110</v>
      </c>
      <c r="G673" s="4" t="s">
        <v>157</v>
      </c>
      <c r="H673" s="4" t="s">
        <v>140</v>
      </c>
      <c r="I673" s="4"/>
      <c r="J673" s="4"/>
      <c r="K673" s="4">
        <v>212</v>
      </c>
      <c r="L673" s="4">
        <v>54</v>
      </c>
      <c r="M673" s="4">
        <v>3</v>
      </c>
      <c r="N673" s="4" t="s">
        <v>2</v>
      </c>
      <c r="O673" s="4">
        <v>0</v>
      </c>
      <c r="P673" s="4"/>
      <c r="Q673" s="4"/>
      <c r="R673" s="4"/>
      <c r="S673" s="4"/>
      <c r="T673" s="4"/>
      <c r="U673" s="4"/>
      <c r="V673" s="4"/>
      <c r="W673" s="4"/>
    </row>
    <row r="674" spans="1:23" x14ac:dyDescent="0.2">
      <c r="A674" s="4">
        <v>50</v>
      </c>
      <c r="B674" s="4">
        <v>0</v>
      </c>
      <c r="C674" s="4">
        <v>0</v>
      </c>
      <c r="D674" s="4">
        <v>2</v>
      </c>
      <c r="E674" s="4">
        <v>0</v>
      </c>
      <c r="F674" s="4">
        <v>577</v>
      </c>
      <c r="G674" s="4" t="s">
        <v>158</v>
      </c>
      <c r="H674" s="4" t="s">
        <v>94</v>
      </c>
      <c r="I674" s="4"/>
      <c r="J674" s="4"/>
      <c r="K674" s="4">
        <v>212</v>
      </c>
      <c r="L674" s="4">
        <v>55</v>
      </c>
      <c r="M674" s="4">
        <v>3</v>
      </c>
      <c r="N674" s="4" t="s">
        <v>2</v>
      </c>
      <c r="O674" s="4">
        <v>0</v>
      </c>
      <c r="P674" s="4"/>
      <c r="Q674" s="4"/>
      <c r="R674" s="4"/>
      <c r="S674" s="4"/>
      <c r="T674" s="4"/>
      <c r="U674" s="4"/>
      <c r="V674" s="4"/>
      <c r="W674" s="4"/>
    </row>
    <row r="675" spans="1:23" x14ac:dyDescent="0.2">
      <c r="A675" s="4">
        <v>50</v>
      </c>
      <c r="B675" s="4">
        <v>0</v>
      </c>
      <c r="C675" s="4">
        <v>0</v>
      </c>
      <c r="D675" s="4">
        <v>2</v>
      </c>
      <c r="E675" s="4">
        <v>0</v>
      </c>
      <c r="F675" s="4">
        <v>100</v>
      </c>
      <c r="G675" s="4" t="s">
        <v>159</v>
      </c>
      <c r="H675" s="4" t="s">
        <v>96</v>
      </c>
      <c r="I675" s="4"/>
      <c r="J675" s="4"/>
      <c r="K675" s="4">
        <v>212</v>
      </c>
      <c r="L675" s="4">
        <v>56</v>
      </c>
      <c r="M675" s="4">
        <v>3</v>
      </c>
      <c r="N675" s="4" t="s">
        <v>2</v>
      </c>
      <c r="O675" s="4">
        <v>0</v>
      </c>
      <c r="P675" s="4"/>
      <c r="Q675" s="4"/>
      <c r="R675" s="4"/>
      <c r="S675" s="4"/>
      <c r="T675" s="4"/>
      <c r="U675" s="4"/>
      <c r="V675" s="4"/>
      <c r="W675" s="4"/>
    </row>
    <row r="676" spans="1:23" x14ac:dyDescent="0.2">
      <c r="A676" s="4">
        <v>50</v>
      </c>
      <c r="B676" s="4">
        <v>1</v>
      </c>
      <c r="C676" s="4">
        <v>0</v>
      </c>
      <c r="D676" s="4">
        <v>2</v>
      </c>
      <c r="E676" s="4">
        <v>0</v>
      </c>
      <c r="F676" s="4">
        <v>5266</v>
      </c>
      <c r="G676" s="4" t="s">
        <v>160</v>
      </c>
      <c r="H676" s="4" t="s">
        <v>144</v>
      </c>
      <c r="I676" s="4"/>
      <c r="J676" s="4"/>
      <c r="K676" s="4">
        <v>212</v>
      </c>
      <c r="L676" s="4">
        <v>57</v>
      </c>
      <c r="M676" s="4">
        <v>1</v>
      </c>
      <c r="N676" s="4" t="s">
        <v>2</v>
      </c>
      <c r="O676" s="4">
        <v>0</v>
      </c>
      <c r="P676" s="4"/>
      <c r="Q676" s="4"/>
      <c r="R676" s="4"/>
      <c r="S676" s="4"/>
      <c r="T676" s="4"/>
      <c r="U676" s="4"/>
      <c r="V676" s="4"/>
      <c r="W676" s="4"/>
    </row>
    <row r="677" spans="1:23" x14ac:dyDescent="0.2">
      <c r="A677" s="4">
        <v>50</v>
      </c>
      <c r="B677" s="4">
        <v>1</v>
      </c>
      <c r="C677" s="4">
        <v>0</v>
      </c>
      <c r="D677" s="4">
        <v>2</v>
      </c>
      <c r="E677" s="4">
        <v>0</v>
      </c>
      <c r="F677" s="4">
        <v>2553</v>
      </c>
      <c r="G677" s="4" t="s">
        <v>161</v>
      </c>
      <c r="H677" s="4" t="s">
        <v>146</v>
      </c>
      <c r="I677" s="4"/>
      <c r="J677" s="4"/>
      <c r="K677" s="4">
        <v>212</v>
      </c>
      <c r="L677" s="4">
        <v>58</v>
      </c>
      <c r="M677" s="4">
        <v>1</v>
      </c>
      <c r="N677" s="4" t="s">
        <v>2</v>
      </c>
      <c r="O677" s="4">
        <v>0</v>
      </c>
      <c r="P677" s="4"/>
      <c r="Q677" s="4"/>
      <c r="R677" s="4"/>
      <c r="S677" s="4"/>
      <c r="T677" s="4"/>
      <c r="U677" s="4"/>
      <c r="V677" s="4"/>
      <c r="W677" s="4"/>
    </row>
    <row r="678" spans="1:23" x14ac:dyDescent="0.2">
      <c r="A678" s="4">
        <v>50</v>
      </c>
      <c r="B678" s="4">
        <v>1</v>
      </c>
      <c r="C678" s="4">
        <v>0</v>
      </c>
      <c r="D678" s="4">
        <v>2</v>
      </c>
      <c r="E678" s="4">
        <v>0</v>
      </c>
      <c r="F678" s="4">
        <f>ROUND(F667+F676+F677,O678)</f>
        <v>338707</v>
      </c>
      <c r="G678" s="4" t="s">
        <v>162</v>
      </c>
      <c r="H678" s="4" t="s">
        <v>163</v>
      </c>
      <c r="I678" s="4"/>
      <c r="J678" s="4"/>
      <c r="K678" s="4">
        <v>212</v>
      </c>
      <c r="L678" s="4">
        <v>59</v>
      </c>
      <c r="M678" s="4">
        <v>1</v>
      </c>
      <c r="N678" s="4" t="s">
        <v>164</v>
      </c>
      <c r="O678" s="4">
        <v>0</v>
      </c>
      <c r="P678" s="4"/>
      <c r="Q678" s="4"/>
      <c r="R678" s="4"/>
      <c r="S678" s="4"/>
      <c r="T678" s="4"/>
      <c r="U678" s="4"/>
      <c r="V678" s="4"/>
      <c r="W678" s="4"/>
    </row>
    <row r="679" spans="1:23" x14ac:dyDescent="0.2">
      <c r="A679" s="4">
        <v>50</v>
      </c>
      <c r="B679" s="4">
        <v>0</v>
      </c>
      <c r="C679" s="4">
        <v>0</v>
      </c>
      <c r="D679" s="4">
        <v>2</v>
      </c>
      <c r="E679" s="4">
        <v>0</v>
      </c>
      <c r="F679" s="4">
        <f>ROUND(F680+F683+F684+F681,O679)</f>
        <v>0</v>
      </c>
      <c r="G679" s="4" t="s">
        <v>165</v>
      </c>
      <c r="H679" s="4" t="s">
        <v>166</v>
      </c>
      <c r="I679" s="4"/>
      <c r="J679" s="4"/>
      <c r="K679" s="4">
        <v>212</v>
      </c>
      <c r="L679" s="4">
        <v>60</v>
      </c>
      <c r="M679" s="4">
        <v>1</v>
      </c>
      <c r="N679" s="4" t="s">
        <v>2</v>
      </c>
      <c r="O679" s="4">
        <v>0</v>
      </c>
      <c r="P679" s="4"/>
      <c r="Q679" s="4"/>
      <c r="R679" s="4"/>
      <c r="S679" s="4"/>
      <c r="T679" s="4"/>
      <c r="U679" s="4"/>
      <c r="V679" s="4"/>
      <c r="W679" s="4"/>
    </row>
    <row r="680" spans="1:23" x14ac:dyDescent="0.2">
      <c r="A680" s="4">
        <v>50</v>
      </c>
      <c r="B680" s="4">
        <v>0</v>
      </c>
      <c r="C680" s="4">
        <v>0</v>
      </c>
      <c r="D680" s="4">
        <v>2</v>
      </c>
      <c r="E680" s="4">
        <v>0</v>
      </c>
      <c r="F680" s="4">
        <v>0</v>
      </c>
      <c r="G680" s="4" t="s">
        <v>167</v>
      </c>
      <c r="H680" s="4" t="s">
        <v>131</v>
      </c>
      <c r="I680" s="4"/>
      <c r="J680" s="4"/>
      <c r="K680" s="4">
        <v>212</v>
      </c>
      <c r="L680" s="4">
        <v>61</v>
      </c>
      <c r="M680" s="4">
        <v>3</v>
      </c>
      <c r="N680" s="4" t="s">
        <v>2</v>
      </c>
      <c r="O680" s="4">
        <v>0</v>
      </c>
      <c r="P680" s="4"/>
      <c r="Q680" s="4"/>
      <c r="R680" s="4"/>
      <c r="S680" s="4"/>
      <c r="T680" s="4"/>
      <c r="U680" s="4"/>
      <c r="V680" s="4"/>
      <c r="W680" s="4"/>
    </row>
    <row r="681" spans="1:23" x14ac:dyDescent="0.2">
      <c r="A681" s="4">
        <v>50</v>
      </c>
      <c r="B681" s="4">
        <v>0</v>
      </c>
      <c r="C681" s="4">
        <v>0</v>
      </c>
      <c r="D681" s="4">
        <v>2</v>
      </c>
      <c r="E681" s="4">
        <v>0</v>
      </c>
      <c r="F681" s="4">
        <v>0</v>
      </c>
      <c r="G681" s="4" t="s">
        <v>168</v>
      </c>
      <c r="H681" s="4" t="s">
        <v>133</v>
      </c>
      <c r="I681" s="4"/>
      <c r="J681" s="4"/>
      <c r="K681" s="4">
        <v>212</v>
      </c>
      <c r="L681" s="4">
        <v>62</v>
      </c>
      <c r="M681" s="4">
        <v>1</v>
      </c>
      <c r="N681" s="4" t="s">
        <v>2</v>
      </c>
      <c r="O681" s="4">
        <v>0</v>
      </c>
      <c r="P681" s="4"/>
      <c r="Q681" s="4"/>
      <c r="R681" s="4"/>
      <c r="S681" s="4"/>
      <c r="T681" s="4"/>
      <c r="U681" s="4"/>
      <c r="V681" s="4"/>
      <c r="W681" s="4"/>
    </row>
    <row r="682" spans="1:23" x14ac:dyDescent="0.2">
      <c r="A682" s="4">
        <v>50</v>
      </c>
      <c r="B682" s="4">
        <v>0</v>
      </c>
      <c r="C682" s="4">
        <v>0</v>
      </c>
      <c r="D682" s="4">
        <v>2</v>
      </c>
      <c r="E682" s="4">
        <v>0</v>
      </c>
      <c r="F682" s="4">
        <v>0</v>
      </c>
      <c r="G682" s="4" t="s">
        <v>169</v>
      </c>
      <c r="H682" s="4" t="s">
        <v>92</v>
      </c>
      <c r="I682" s="4"/>
      <c r="J682" s="4"/>
      <c r="K682" s="4">
        <v>212</v>
      </c>
      <c r="L682" s="4">
        <v>63</v>
      </c>
      <c r="M682" s="4">
        <v>1</v>
      </c>
      <c r="N682" s="4" t="s">
        <v>2</v>
      </c>
      <c r="O682" s="4">
        <v>0</v>
      </c>
      <c r="P682" s="4"/>
      <c r="Q682" s="4"/>
      <c r="R682" s="4"/>
      <c r="S682" s="4"/>
      <c r="T682" s="4"/>
      <c r="U682" s="4"/>
      <c r="V682" s="4"/>
      <c r="W682" s="4"/>
    </row>
    <row r="683" spans="1:23" x14ac:dyDescent="0.2">
      <c r="A683" s="4">
        <v>50</v>
      </c>
      <c r="B683" s="4">
        <v>0</v>
      </c>
      <c r="C683" s="4">
        <v>0</v>
      </c>
      <c r="D683" s="4">
        <v>2</v>
      </c>
      <c r="E683" s="4">
        <v>0</v>
      </c>
      <c r="F683" s="4">
        <v>0</v>
      </c>
      <c r="G683" s="4" t="s">
        <v>170</v>
      </c>
      <c r="H683" s="4" t="s">
        <v>136</v>
      </c>
      <c r="I683" s="4"/>
      <c r="J683" s="4"/>
      <c r="K683" s="4">
        <v>212</v>
      </c>
      <c r="L683" s="4">
        <v>64</v>
      </c>
      <c r="M683" s="4">
        <v>3</v>
      </c>
      <c r="N683" s="4" t="s">
        <v>2</v>
      </c>
      <c r="O683" s="4">
        <v>0</v>
      </c>
      <c r="P683" s="4"/>
      <c r="Q683" s="4"/>
      <c r="R683" s="4"/>
      <c r="S683" s="4"/>
      <c r="T683" s="4"/>
      <c r="U683" s="4"/>
      <c r="V683" s="4"/>
      <c r="W683" s="4"/>
    </row>
    <row r="684" spans="1:23" x14ac:dyDescent="0.2">
      <c r="A684" s="4">
        <v>50</v>
      </c>
      <c r="B684" s="4">
        <v>0</v>
      </c>
      <c r="C684" s="4">
        <v>0</v>
      </c>
      <c r="D684" s="4">
        <v>2</v>
      </c>
      <c r="E684" s="4">
        <v>0</v>
      </c>
      <c r="F684" s="4">
        <v>0</v>
      </c>
      <c r="G684" s="4" t="s">
        <v>171</v>
      </c>
      <c r="H684" s="4" t="s">
        <v>138</v>
      </c>
      <c r="I684" s="4"/>
      <c r="J684" s="4"/>
      <c r="K684" s="4">
        <v>212</v>
      </c>
      <c r="L684" s="4">
        <v>65</v>
      </c>
      <c r="M684" s="4">
        <v>3</v>
      </c>
      <c r="N684" s="4" t="s">
        <v>2</v>
      </c>
      <c r="O684" s="4">
        <v>0</v>
      </c>
      <c r="P684" s="4"/>
      <c r="Q684" s="4"/>
      <c r="R684" s="4"/>
      <c r="S684" s="4"/>
      <c r="T684" s="4"/>
      <c r="U684" s="4"/>
      <c r="V684" s="4"/>
      <c r="W684" s="4"/>
    </row>
    <row r="685" spans="1:23" x14ac:dyDescent="0.2">
      <c r="A685" s="4">
        <v>50</v>
      </c>
      <c r="B685" s="4">
        <v>0</v>
      </c>
      <c r="C685" s="4">
        <v>0</v>
      </c>
      <c r="D685" s="4">
        <v>2</v>
      </c>
      <c r="E685" s="4">
        <v>0</v>
      </c>
      <c r="F685" s="4">
        <v>0</v>
      </c>
      <c r="G685" s="4" t="s">
        <v>172</v>
      </c>
      <c r="H685" s="4" t="s">
        <v>140</v>
      </c>
      <c r="I685" s="4"/>
      <c r="J685" s="4"/>
      <c r="K685" s="4">
        <v>212</v>
      </c>
      <c r="L685" s="4">
        <v>66</v>
      </c>
      <c r="M685" s="4">
        <v>3</v>
      </c>
      <c r="N685" s="4" t="s">
        <v>2</v>
      </c>
      <c r="O685" s="4">
        <v>0</v>
      </c>
      <c r="P685" s="4"/>
      <c r="Q685" s="4"/>
      <c r="R685" s="4"/>
      <c r="S685" s="4"/>
      <c r="T685" s="4"/>
      <c r="U685" s="4"/>
      <c r="V685" s="4"/>
      <c r="W685" s="4"/>
    </row>
    <row r="686" spans="1:23" x14ac:dyDescent="0.2">
      <c r="A686" s="4">
        <v>50</v>
      </c>
      <c r="B686" s="4">
        <v>0</v>
      </c>
      <c r="C686" s="4">
        <v>0</v>
      </c>
      <c r="D686" s="4">
        <v>2</v>
      </c>
      <c r="E686" s="4">
        <v>0</v>
      </c>
      <c r="F686" s="4">
        <v>0</v>
      </c>
      <c r="G686" s="4" t="s">
        <v>173</v>
      </c>
      <c r="H686" s="4" t="s">
        <v>94</v>
      </c>
      <c r="I686" s="4"/>
      <c r="J686" s="4"/>
      <c r="K686" s="4">
        <v>212</v>
      </c>
      <c r="L686" s="4">
        <v>67</v>
      </c>
      <c r="M686" s="4">
        <v>3</v>
      </c>
      <c r="N686" s="4" t="s">
        <v>2</v>
      </c>
      <c r="O686" s="4">
        <v>0</v>
      </c>
      <c r="P686" s="4"/>
      <c r="Q686" s="4"/>
      <c r="R686" s="4"/>
      <c r="S686" s="4"/>
      <c r="T686" s="4"/>
      <c r="U686" s="4"/>
      <c r="V686" s="4"/>
      <c r="W686" s="4"/>
    </row>
    <row r="687" spans="1:23" x14ac:dyDescent="0.2">
      <c r="A687" s="4">
        <v>50</v>
      </c>
      <c r="B687" s="4">
        <v>0</v>
      </c>
      <c r="C687" s="4">
        <v>0</v>
      </c>
      <c r="D687" s="4">
        <v>2</v>
      </c>
      <c r="E687" s="4">
        <v>0</v>
      </c>
      <c r="F687" s="4">
        <v>0</v>
      </c>
      <c r="G687" s="4" t="s">
        <v>174</v>
      </c>
      <c r="H687" s="4" t="s">
        <v>96</v>
      </c>
      <c r="I687" s="4"/>
      <c r="J687" s="4"/>
      <c r="K687" s="4">
        <v>212</v>
      </c>
      <c r="L687" s="4">
        <v>68</v>
      </c>
      <c r="M687" s="4">
        <v>3</v>
      </c>
      <c r="N687" s="4" t="s">
        <v>2</v>
      </c>
      <c r="O687" s="4">
        <v>0</v>
      </c>
      <c r="P687" s="4"/>
      <c r="Q687" s="4"/>
      <c r="R687" s="4"/>
      <c r="S687" s="4"/>
      <c r="T687" s="4"/>
      <c r="U687" s="4"/>
      <c r="V687" s="4"/>
      <c r="W687" s="4"/>
    </row>
    <row r="688" spans="1:23" x14ac:dyDescent="0.2">
      <c r="A688" s="4">
        <v>50</v>
      </c>
      <c r="B688" s="4">
        <v>0</v>
      </c>
      <c r="C688" s="4">
        <v>0</v>
      </c>
      <c r="D688" s="4">
        <v>2</v>
      </c>
      <c r="E688" s="4">
        <v>0</v>
      </c>
      <c r="F688" s="4">
        <v>0</v>
      </c>
      <c r="G688" s="4" t="s">
        <v>175</v>
      </c>
      <c r="H688" s="4" t="s">
        <v>144</v>
      </c>
      <c r="I688" s="4"/>
      <c r="J688" s="4"/>
      <c r="K688" s="4">
        <v>212</v>
      </c>
      <c r="L688" s="4">
        <v>69</v>
      </c>
      <c r="M688" s="4">
        <v>1</v>
      </c>
      <c r="N688" s="4" t="s">
        <v>2</v>
      </c>
      <c r="O688" s="4">
        <v>0</v>
      </c>
      <c r="P688" s="4"/>
      <c r="Q688" s="4"/>
      <c r="R688" s="4"/>
      <c r="S688" s="4"/>
      <c r="T688" s="4"/>
      <c r="U688" s="4"/>
      <c r="V688" s="4"/>
      <c r="W688" s="4"/>
    </row>
    <row r="689" spans="1:23" x14ac:dyDescent="0.2">
      <c r="A689" s="4">
        <v>50</v>
      </c>
      <c r="B689" s="4">
        <v>0</v>
      </c>
      <c r="C689" s="4">
        <v>0</v>
      </c>
      <c r="D689" s="4">
        <v>2</v>
      </c>
      <c r="E689" s="4">
        <v>0</v>
      </c>
      <c r="F689" s="4">
        <v>0</v>
      </c>
      <c r="G689" s="4" t="s">
        <v>176</v>
      </c>
      <c r="H689" s="4" t="s">
        <v>146</v>
      </c>
      <c r="I689" s="4"/>
      <c r="J689" s="4"/>
      <c r="K689" s="4">
        <v>212</v>
      </c>
      <c r="L689" s="4">
        <v>70</v>
      </c>
      <c r="M689" s="4">
        <v>1</v>
      </c>
      <c r="N689" s="4" t="s">
        <v>2</v>
      </c>
      <c r="O689" s="4">
        <v>0</v>
      </c>
      <c r="P689" s="4"/>
      <c r="Q689" s="4"/>
      <c r="R689" s="4"/>
      <c r="S689" s="4"/>
      <c r="T689" s="4"/>
      <c r="U689" s="4"/>
      <c r="V689" s="4"/>
      <c r="W689" s="4"/>
    </row>
    <row r="690" spans="1:23" x14ac:dyDescent="0.2">
      <c r="A690" s="4">
        <v>50</v>
      </c>
      <c r="B690" s="4">
        <v>0</v>
      </c>
      <c r="C690" s="4">
        <v>0</v>
      </c>
      <c r="D690" s="4">
        <v>2</v>
      </c>
      <c r="E690" s="4">
        <v>0</v>
      </c>
      <c r="F690" s="4">
        <f>ROUND(F679+F688+F689,O690)</f>
        <v>0</v>
      </c>
      <c r="G690" s="4" t="s">
        <v>177</v>
      </c>
      <c r="H690" s="4" t="s">
        <v>178</v>
      </c>
      <c r="I690" s="4"/>
      <c r="J690" s="4"/>
      <c r="K690" s="4">
        <v>212</v>
      </c>
      <c r="L690" s="4">
        <v>71</v>
      </c>
      <c r="M690" s="4">
        <v>1</v>
      </c>
      <c r="N690" s="4" t="s">
        <v>179</v>
      </c>
      <c r="O690" s="4">
        <v>0</v>
      </c>
      <c r="P690" s="4"/>
      <c r="Q690" s="4"/>
      <c r="R690" s="4"/>
      <c r="S690" s="4"/>
      <c r="T690" s="4"/>
      <c r="U690" s="4"/>
      <c r="V690" s="4"/>
      <c r="W690" s="4"/>
    </row>
    <row r="691" spans="1:23" x14ac:dyDescent="0.2">
      <c r="A691" s="4">
        <v>50</v>
      </c>
      <c r="B691" s="4">
        <v>0</v>
      </c>
      <c r="C691" s="4">
        <v>0</v>
      </c>
      <c r="D691" s="4">
        <v>2</v>
      </c>
      <c r="E691" s="4">
        <v>0</v>
      </c>
      <c r="F691" s="4">
        <f>ROUND(F692+F695+F696+F693,O691)</f>
        <v>0</v>
      </c>
      <c r="G691" s="4" t="s">
        <v>180</v>
      </c>
      <c r="H691" s="4" t="s">
        <v>181</v>
      </c>
      <c r="I691" s="4"/>
      <c r="J691" s="4"/>
      <c r="K691" s="4">
        <v>212</v>
      </c>
      <c r="L691" s="4">
        <v>72</v>
      </c>
      <c r="M691" s="4">
        <v>1</v>
      </c>
      <c r="N691" s="4" t="s">
        <v>2</v>
      </c>
      <c r="O691" s="4">
        <v>0</v>
      </c>
      <c r="P691" s="4"/>
      <c r="Q691" s="4"/>
      <c r="R691" s="4"/>
      <c r="S691" s="4"/>
      <c r="T691" s="4"/>
      <c r="U691" s="4"/>
      <c r="V691" s="4"/>
      <c r="W691" s="4"/>
    </row>
    <row r="692" spans="1:23" x14ac:dyDescent="0.2">
      <c r="A692" s="4">
        <v>50</v>
      </c>
      <c r="B692" s="4">
        <v>0</v>
      </c>
      <c r="C692" s="4">
        <v>0</v>
      </c>
      <c r="D692" s="4">
        <v>2</v>
      </c>
      <c r="E692" s="4">
        <v>0</v>
      </c>
      <c r="F692" s="4">
        <v>0</v>
      </c>
      <c r="G692" s="4" t="s">
        <v>182</v>
      </c>
      <c r="H692" s="4" t="s">
        <v>131</v>
      </c>
      <c r="I692" s="4"/>
      <c r="J692" s="4"/>
      <c r="K692" s="4">
        <v>212</v>
      </c>
      <c r="L692" s="4">
        <v>73</v>
      </c>
      <c r="M692" s="4">
        <v>3</v>
      </c>
      <c r="N692" s="4" t="s">
        <v>2</v>
      </c>
      <c r="O692" s="4">
        <v>0</v>
      </c>
      <c r="P692" s="4"/>
      <c r="Q692" s="4"/>
      <c r="R692" s="4"/>
      <c r="S692" s="4"/>
      <c r="T692" s="4"/>
      <c r="U692" s="4"/>
      <c r="V692" s="4"/>
      <c r="W692" s="4"/>
    </row>
    <row r="693" spans="1:23" x14ac:dyDescent="0.2">
      <c r="A693" s="4">
        <v>50</v>
      </c>
      <c r="B693" s="4">
        <v>0</v>
      </c>
      <c r="C693" s="4">
        <v>0</v>
      </c>
      <c r="D693" s="4">
        <v>2</v>
      </c>
      <c r="E693" s="4">
        <v>0</v>
      </c>
      <c r="F693" s="4">
        <v>0</v>
      </c>
      <c r="G693" s="4" t="s">
        <v>183</v>
      </c>
      <c r="H693" s="4" t="s">
        <v>133</v>
      </c>
      <c r="I693" s="4"/>
      <c r="J693" s="4"/>
      <c r="K693" s="4">
        <v>212</v>
      </c>
      <c r="L693" s="4">
        <v>74</v>
      </c>
      <c r="M693" s="4">
        <v>1</v>
      </c>
      <c r="N693" s="4" t="s">
        <v>2</v>
      </c>
      <c r="O693" s="4">
        <v>0</v>
      </c>
      <c r="P693" s="4"/>
      <c r="Q693" s="4"/>
      <c r="R693" s="4"/>
      <c r="S693" s="4"/>
      <c r="T693" s="4"/>
      <c r="U693" s="4"/>
      <c r="V693" s="4"/>
      <c r="W693" s="4"/>
    </row>
    <row r="694" spans="1:23" x14ac:dyDescent="0.2">
      <c r="A694" s="4">
        <v>50</v>
      </c>
      <c r="B694" s="4">
        <v>0</v>
      </c>
      <c r="C694" s="4">
        <v>0</v>
      </c>
      <c r="D694" s="4">
        <v>2</v>
      </c>
      <c r="E694" s="4">
        <v>0</v>
      </c>
      <c r="F694" s="4">
        <v>0</v>
      </c>
      <c r="G694" s="4" t="s">
        <v>184</v>
      </c>
      <c r="H694" s="4" t="s">
        <v>185</v>
      </c>
      <c r="I694" s="4"/>
      <c r="J694" s="4"/>
      <c r="K694" s="4">
        <v>212</v>
      </c>
      <c r="L694" s="4">
        <v>75</v>
      </c>
      <c r="M694" s="4">
        <v>1</v>
      </c>
      <c r="N694" s="4" t="s">
        <v>2</v>
      </c>
      <c r="O694" s="4">
        <v>0</v>
      </c>
      <c r="P694" s="4"/>
      <c r="Q694" s="4"/>
      <c r="R694" s="4"/>
      <c r="S694" s="4"/>
      <c r="T694" s="4"/>
      <c r="U694" s="4"/>
      <c r="V694" s="4"/>
      <c r="W694" s="4"/>
    </row>
    <row r="695" spans="1:23" x14ac:dyDescent="0.2">
      <c r="A695" s="4">
        <v>50</v>
      </c>
      <c r="B695" s="4">
        <v>0</v>
      </c>
      <c r="C695" s="4">
        <v>0</v>
      </c>
      <c r="D695" s="4">
        <v>2</v>
      </c>
      <c r="E695" s="4">
        <v>0</v>
      </c>
      <c r="F695" s="4">
        <v>0</v>
      </c>
      <c r="G695" s="4" t="s">
        <v>186</v>
      </c>
      <c r="H695" s="4" t="s">
        <v>136</v>
      </c>
      <c r="I695" s="4"/>
      <c r="J695" s="4"/>
      <c r="K695" s="4">
        <v>212</v>
      </c>
      <c r="L695" s="4">
        <v>76</v>
      </c>
      <c r="M695" s="4">
        <v>3</v>
      </c>
      <c r="N695" s="4" t="s">
        <v>2</v>
      </c>
      <c r="O695" s="4">
        <v>0</v>
      </c>
      <c r="P695" s="4"/>
      <c r="Q695" s="4"/>
      <c r="R695" s="4"/>
      <c r="S695" s="4"/>
      <c r="T695" s="4"/>
      <c r="U695" s="4"/>
      <c r="V695" s="4"/>
      <c r="W695" s="4"/>
    </row>
    <row r="696" spans="1:23" x14ac:dyDescent="0.2">
      <c r="A696" s="4">
        <v>50</v>
      </c>
      <c r="B696" s="4">
        <v>0</v>
      </c>
      <c r="C696" s="4">
        <v>0</v>
      </c>
      <c r="D696" s="4">
        <v>2</v>
      </c>
      <c r="E696" s="4">
        <v>0</v>
      </c>
      <c r="F696" s="4">
        <v>0</v>
      </c>
      <c r="G696" s="4" t="s">
        <v>187</v>
      </c>
      <c r="H696" s="4" t="s">
        <v>138</v>
      </c>
      <c r="I696" s="4"/>
      <c r="J696" s="4"/>
      <c r="K696" s="4">
        <v>212</v>
      </c>
      <c r="L696" s="4">
        <v>77</v>
      </c>
      <c r="M696" s="4">
        <v>3</v>
      </c>
      <c r="N696" s="4" t="s">
        <v>2</v>
      </c>
      <c r="O696" s="4">
        <v>0</v>
      </c>
      <c r="P696" s="4"/>
      <c r="Q696" s="4"/>
      <c r="R696" s="4"/>
      <c r="S696" s="4"/>
      <c r="T696" s="4"/>
      <c r="U696" s="4"/>
      <c r="V696" s="4"/>
      <c r="W696" s="4"/>
    </row>
    <row r="697" spans="1:23" x14ac:dyDescent="0.2">
      <c r="A697" s="4">
        <v>50</v>
      </c>
      <c r="B697" s="4">
        <v>0</v>
      </c>
      <c r="C697" s="4">
        <v>0</v>
      </c>
      <c r="D697" s="4">
        <v>2</v>
      </c>
      <c r="E697" s="4">
        <v>0</v>
      </c>
      <c r="F697" s="4">
        <v>0</v>
      </c>
      <c r="G697" s="4" t="s">
        <v>188</v>
      </c>
      <c r="H697" s="4" t="s">
        <v>140</v>
      </c>
      <c r="I697" s="4"/>
      <c r="J697" s="4"/>
      <c r="K697" s="4">
        <v>212</v>
      </c>
      <c r="L697" s="4">
        <v>78</v>
      </c>
      <c r="M697" s="4">
        <v>3</v>
      </c>
      <c r="N697" s="4" t="s">
        <v>2</v>
      </c>
      <c r="O697" s="4">
        <v>0</v>
      </c>
      <c r="P697" s="4"/>
      <c r="Q697" s="4"/>
      <c r="R697" s="4"/>
      <c r="S697" s="4"/>
      <c r="T697" s="4"/>
      <c r="U697" s="4"/>
      <c r="V697" s="4"/>
      <c r="W697" s="4"/>
    </row>
    <row r="698" spans="1:23" x14ac:dyDescent="0.2">
      <c r="A698" s="4">
        <v>50</v>
      </c>
      <c r="B698" s="4">
        <v>0</v>
      </c>
      <c r="C698" s="4">
        <v>0</v>
      </c>
      <c r="D698" s="4">
        <v>2</v>
      </c>
      <c r="E698" s="4">
        <v>0</v>
      </c>
      <c r="F698" s="4">
        <v>0</v>
      </c>
      <c r="G698" s="4" t="s">
        <v>189</v>
      </c>
      <c r="H698" s="4" t="s">
        <v>94</v>
      </c>
      <c r="I698" s="4"/>
      <c r="J698" s="4"/>
      <c r="K698" s="4">
        <v>212</v>
      </c>
      <c r="L698" s="4">
        <v>79</v>
      </c>
      <c r="M698" s="4">
        <v>3</v>
      </c>
      <c r="N698" s="4" t="s">
        <v>2</v>
      </c>
      <c r="O698" s="4">
        <v>0</v>
      </c>
      <c r="P698" s="4"/>
      <c r="Q698" s="4"/>
      <c r="R698" s="4"/>
      <c r="S698" s="4"/>
      <c r="T698" s="4"/>
      <c r="U698" s="4"/>
      <c r="V698" s="4"/>
      <c r="W698" s="4"/>
    </row>
    <row r="699" spans="1:23" x14ac:dyDescent="0.2">
      <c r="A699" s="4">
        <v>50</v>
      </c>
      <c r="B699" s="4">
        <v>0</v>
      </c>
      <c r="C699" s="4">
        <v>0</v>
      </c>
      <c r="D699" s="4">
        <v>2</v>
      </c>
      <c r="E699" s="4">
        <v>0</v>
      </c>
      <c r="F699" s="4">
        <v>0</v>
      </c>
      <c r="G699" s="4" t="s">
        <v>190</v>
      </c>
      <c r="H699" s="4" t="s">
        <v>96</v>
      </c>
      <c r="I699" s="4"/>
      <c r="J699" s="4"/>
      <c r="K699" s="4">
        <v>212</v>
      </c>
      <c r="L699" s="4">
        <v>80</v>
      </c>
      <c r="M699" s="4">
        <v>3</v>
      </c>
      <c r="N699" s="4" t="s">
        <v>2</v>
      </c>
      <c r="O699" s="4">
        <v>0</v>
      </c>
      <c r="P699" s="4"/>
      <c r="Q699" s="4"/>
      <c r="R699" s="4"/>
      <c r="S699" s="4"/>
      <c r="T699" s="4"/>
      <c r="U699" s="4"/>
      <c r="V699" s="4"/>
      <c r="W699" s="4"/>
    </row>
    <row r="700" spans="1:23" x14ac:dyDescent="0.2">
      <c r="A700" s="4">
        <v>50</v>
      </c>
      <c r="B700" s="4">
        <v>0</v>
      </c>
      <c r="C700" s="4">
        <v>0</v>
      </c>
      <c r="D700" s="4">
        <v>2</v>
      </c>
      <c r="E700" s="4">
        <v>0</v>
      </c>
      <c r="F700" s="4">
        <v>0</v>
      </c>
      <c r="G700" s="4" t="s">
        <v>191</v>
      </c>
      <c r="H700" s="4" t="s">
        <v>144</v>
      </c>
      <c r="I700" s="4"/>
      <c r="J700" s="4"/>
      <c r="K700" s="4">
        <v>212</v>
      </c>
      <c r="L700" s="4">
        <v>81</v>
      </c>
      <c r="M700" s="4">
        <v>1</v>
      </c>
      <c r="N700" s="4" t="s">
        <v>2</v>
      </c>
      <c r="O700" s="4">
        <v>0</v>
      </c>
      <c r="P700" s="4"/>
      <c r="Q700" s="4"/>
      <c r="R700" s="4"/>
      <c r="S700" s="4"/>
      <c r="T700" s="4"/>
      <c r="U700" s="4"/>
      <c r="V700" s="4"/>
      <c r="W700" s="4"/>
    </row>
    <row r="701" spans="1:23" x14ac:dyDescent="0.2">
      <c r="A701" s="4">
        <v>50</v>
      </c>
      <c r="B701" s="4">
        <v>0</v>
      </c>
      <c r="C701" s="4">
        <v>0</v>
      </c>
      <c r="D701" s="4">
        <v>2</v>
      </c>
      <c r="E701" s="4">
        <v>0</v>
      </c>
      <c r="F701" s="4">
        <v>0</v>
      </c>
      <c r="G701" s="4" t="s">
        <v>192</v>
      </c>
      <c r="H701" s="4" t="s">
        <v>146</v>
      </c>
      <c r="I701" s="4"/>
      <c r="J701" s="4"/>
      <c r="K701" s="4">
        <v>212</v>
      </c>
      <c r="L701" s="4">
        <v>82</v>
      </c>
      <c r="M701" s="4">
        <v>1</v>
      </c>
      <c r="N701" s="4" t="s">
        <v>2</v>
      </c>
      <c r="O701" s="4">
        <v>0</v>
      </c>
      <c r="P701" s="4"/>
      <c r="Q701" s="4"/>
      <c r="R701" s="4"/>
      <c r="S701" s="4"/>
      <c r="T701" s="4"/>
      <c r="U701" s="4"/>
      <c r="V701" s="4"/>
      <c r="W701" s="4"/>
    </row>
    <row r="702" spans="1:23" x14ac:dyDescent="0.2">
      <c r="A702" s="4">
        <v>50</v>
      </c>
      <c r="B702" s="4">
        <v>0</v>
      </c>
      <c r="C702" s="4">
        <v>0</v>
      </c>
      <c r="D702" s="4">
        <v>2</v>
      </c>
      <c r="E702" s="4">
        <v>0</v>
      </c>
      <c r="F702" s="4">
        <f>ROUND(F691+F700+F701,O702)</f>
        <v>0</v>
      </c>
      <c r="G702" s="4" t="s">
        <v>193</v>
      </c>
      <c r="H702" s="4" t="s">
        <v>194</v>
      </c>
      <c r="I702" s="4"/>
      <c r="J702" s="4"/>
      <c r="K702" s="4">
        <v>212</v>
      </c>
      <c r="L702" s="4">
        <v>83</v>
      </c>
      <c r="M702" s="4">
        <v>1</v>
      </c>
      <c r="N702" s="4" t="s">
        <v>195</v>
      </c>
      <c r="O702" s="4">
        <v>0</v>
      </c>
      <c r="P702" s="4"/>
      <c r="Q702" s="4"/>
      <c r="R702" s="4"/>
      <c r="S702" s="4"/>
      <c r="T702" s="4"/>
      <c r="U702" s="4"/>
      <c r="V702" s="4"/>
      <c r="W702" s="4"/>
    </row>
    <row r="703" spans="1:23" x14ac:dyDescent="0.2">
      <c r="A703" s="4">
        <v>50</v>
      </c>
      <c r="B703" s="4">
        <v>0</v>
      </c>
      <c r="C703" s="4">
        <v>0</v>
      </c>
      <c r="D703" s="4">
        <v>2</v>
      </c>
      <c r="E703" s="4">
        <v>0</v>
      </c>
      <c r="F703" s="4">
        <f>ROUND(F704+F707+F708+F705,O703)</f>
        <v>0</v>
      </c>
      <c r="G703" s="4" t="s">
        <v>196</v>
      </c>
      <c r="H703" s="4" t="s">
        <v>197</v>
      </c>
      <c r="I703" s="4"/>
      <c r="J703" s="4"/>
      <c r="K703" s="4">
        <v>212</v>
      </c>
      <c r="L703" s="4">
        <v>84</v>
      </c>
      <c r="M703" s="4">
        <v>1</v>
      </c>
      <c r="N703" s="4" t="s">
        <v>2</v>
      </c>
      <c r="O703" s="4">
        <v>0</v>
      </c>
      <c r="P703" s="4"/>
      <c r="Q703" s="4"/>
      <c r="R703" s="4"/>
      <c r="S703" s="4"/>
      <c r="T703" s="4"/>
      <c r="U703" s="4"/>
      <c r="V703" s="4"/>
      <c r="W703" s="4"/>
    </row>
    <row r="704" spans="1:23" x14ac:dyDescent="0.2">
      <c r="A704" s="4">
        <v>50</v>
      </c>
      <c r="B704" s="4">
        <v>0</v>
      </c>
      <c r="C704" s="4">
        <v>0</v>
      </c>
      <c r="D704" s="4">
        <v>2</v>
      </c>
      <c r="E704" s="4">
        <v>0</v>
      </c>
      <c r="F704" s="4">
        <v>0</v>
      </c>
      <c r="G704" s="4" t="s">
        <v>198</v>
      </c>
      <c r="H704" s="4" t="s">
        <v>131</v>
      </c>
      <c r="I704" s="4"/>
      <c r="J704" s="4"/>
      <c r="K704" s="4">
        <v>212</v>
      </c>
      <c r="L704" s="4">
        <v>85</v>
      </c>
      <c r="M704" s="4">
        <v>3</v>
      </c>
      <c r="N704" s="4" t="s">
        <v>2</v>
      </c>
      <c r="O704" s="4">
        <v>0</v>
      </c>
      <c r="P704" s="4"/>
      <c r="Q704" s="4"/>
      <c r="R704" s="4"/>
      <c r="S704" s="4"/>
      <c r="T704" s="4"/>
      <c r="U704" s="4"/>
      <c r="V704" s="4"/>
      <c r="W704" s="4"/>
    </row>
    <row r="705" spans="1:23" x14ac:dyDescent="0.2">
      <c r="A705" s="4">
        <v>50</v>
      </c>
      <c r="B705" s="4">
        <v>0</v>
      </c>
      <c r="C705" s="4">
        <v>0</v>
      </c>
      <c r="D705" s="4">
        <v>2</v>
      </c>
      <c r="E705" s="4">
        <v>0</v>
      </c>
      <c r="F705" s="4">
        <v>0</v>
      </c>
      <c r="G705" s="4" t="s">
        <v>199</v>
      </c>
      <c r="H705" s="4" t="s">
        <v>133</v>
      </c>
      <c r="I705" s="4"/>
      <c r="J705" s="4"/>
      <c r="K705" s="4">
        <v>212</v>
      </c>
      <c r="L705" s="4">
        <v>86</v>
      </c>
      <c r="M705" s="4">
        <v>1</v>
      </c>
      <c r="N705" s="4" t="s">
        <v>2</v>
      </c>
      <c r="O705" s="4">
        <v>0</v>
      </c>
      <c r="P705" s="4"/>
      <c r="Q705" s="4"/>
      <c r="R705" s="4"/>
      <c r="S705" s="4"/>
      <c r="T705" s="4"/>
      <c r="U705" s="4"/>
      <c r="V705" s="4"/>
      <c r="W705" s="4"/>
    </row>
    <row r="706" spans="1:23" x14ac:dyDescent="0.2">
      <c r="A706" s="4">
        <v>50</v>
      </c>
      <c r="B706" s="4">
        <v>0</v>
      </c>
      <c r="C706" s="4">
        <v>0</v>
      </c>
      <c r="D706" s="4">
        <v>2</v>
      </c>
      <c r="E706" s="4">
        <v>0</v>
      </c>
      <c r="F706" s="4">
        <v>0</v>
      </c>
      <c r="G706" s="4" t="s">
        <v>200</v>
      </c>
      <c r="H706" s="4" t="s">
        <v>92</v>
      </c>
      <c r="I706" s="4"/>
      <c r="J706" s="4"/>
      <c r="K706" s="4">
        <v>212</v>
      </c>
      <c r="L706" s="4">
        <v>87</v>
      </c>
      <c r="M706" s="4">
        <v>1</v>
      </c>
      <c r="N706" s="4" t="s">
        <v>2</v>
      </c>
      <c r="O706" s="4">
        <v>0</v>
      </c>
      <c r="P706" s="4"/>
      <c r="Q706" s="4"/>
      <c r="R706" s="4"/>
      <c r="S706" s="4"/>
      <c r="T706" s="4"/>
      <c r="U706" s="4"/>
      <c r="V706" s="4"/>
      <c r="W706" s="4"/>
    </row>
    <row r="707" spans="1:23" x14ac:dyDescent="0.2">
      <c r="A707" s="4">
        <v>50</v>
      </c>
      <c r="B707" s="4">
        <v>0</v>
      </c>
      <c r="C707" s="4">
        <v>0</v>
      </c>
      <c r="D707" s="4">
        <v>2</v>
      </c>
      <c r="E707" s="4">
        <v>0</v>
      </c>
      <c r="F707" s="4">
        <v>0</v>
      </c>
      <c r="G707" s="4" t="s">
        <v>201</v>
      </c>
      <c r="H707" s="4" t="s">
        <v>136</v>
      </c>
      <c r="I707" s="4"/>
      <c r="J707" s="4"/>
      <c r="K707" s="4">
        <v>212</v>
      </c>
      <c r="L707" s="4">
        <v>88</v>
      </c>
      <c r="M707" s="4">
        <v>3</v>
      </c>
      <c r="N707" s="4" t="s">
        <v>2</v>
      </c>
      <c r="O707" s="4">
        <v>0</v>
      </c>
      <c r="P707" s="4"/>
      <c r="Q707" s="4"/>
      <c r="R707" s="4"/>
      <c r="S707" s="4"/>
      <c r="T707" s="4"/>
      <c r="U707" s="4"/>
      <c r="V707" s="4"/>
      <c r="W707" s="4"/>
    </row>
    <row r="708" spans="1:23" x14ac:dyDescent="0.2">
      <c r="A708" s="4">
        <v>50</v>
      </c>
      <c r="B708" s="4">
        <v>0</v>
      </c>
      <c r="C708" s="4">
        <v>0</v>
      </c>
      <c r="D708" s="4">
        <v>2</v>
      </c>
      <c r="E708" s="4">
        <v>0</v>
      </c>
      <c r="F708" s="4">
        <v>0</v>
      </c>
      <c r="G708" s="4" t="s">
        <v>202</v>
      </c>
      <c r="H708" s="4" t="s">
        <v>138</v>
      </c>
      <c r="I708" s="4"/>
      <c r="J708" s="4"/>
      <c r="K708" s="4">
        <v>212</v>
      </c>
      <c r="L708" s="4">
        <v>89</v>
      </c>
      <c r="M708" s="4">
        <v>3</v>
      </c>
      <c r="N708" s="4" t="s">
        <v>2</v>
      </c>
      <c r="O708" s="4">
        <v>0</v>
      </c>
      <c r="P708" s="4"/>
      <c r="Q708" s="4"/>
      <c r="R708" s="4"/>
      <c r="S708" s="4"/>
      <c r="T708" s="4"/>
      <c r="U708" s="4"/>
      <c r="V708" s="4"/>
      <c r="W708" s="4"/>
    </row>
    <row r="709" spans="1:23" x14ac:dyDescent="0.2">
      <c r="A709" s="4">
        <v>50</v>
      </c>
      <c r="B709" s="4">
        <v>0</v>
      </c>
      <c r="C709" s="4">
        <v>0</v>
      </c>
      <c r="D709" s="4">
        <v>2</v>
      </c>
      <c r="E709" s="4">
        <v>0</v>
      </c>
      <c r="F709" s="4">
        <v>0</v>
      </c>
      <c r="G709" s="4" t="s">
        <v>203</v>
      </c>
      <c r="H709" s="4" t="s">
        <v>140</v>
      </c>
      <c r="I709" s="4"/>
      <c r="J709" s="4"/>
      <c r="K709" s="4">
        <v>212</v>
      </c>
      <c r="L709" s="4">
        <v>90</v>
      </c>
      <c r="M709" s="4">
        <v>3</v>
      </c>
      <c r="N709" s="4" t="s">
        <v>2</v>
      </c>
      <c r="O709" s="4">
        <v>0</v>
      </c>
      <c r="P709" s="4"/>
      <c r="Q709" s="4"/>
      <c r="R709" s="4"/>
      <c r="S709" s="4"/>
      <c r="T709" s="4"/>
      <c r="U709" s="4"/>
      <c r="V709" s="4"/>
      <c r="W709" s="4"/>
    </row>
    <row r="710" spans="1:23" x14ac:dyDescent="0.2">
      <c r="A710" s="4">
        <v>50</v>
      </c>
      <c r="B710" s="4">
        <v>0</v>
      </c>
      <c r="C710" s="4">
        <v>0</v>
      </c>
      <c r="D710" s="4">
        <v>2</v>
      </c>
      <c r="E710" s="4">
        <v>0</v>
      </c>
      <c r="F710" s="4">
        <v>0</v>
      </c>
      <c r="G710" s="4" t="s">
        <v>204</v>
      </c>
      <c r="H710" s="4" t="s">
        <v>94</v>
      </c>
      <c r="I710" s="4"/>
      <c r="J710" s="4"/>
      <c r="K710" s="4">
        <v>212</v>
      </c>
      <c r="L710" s="4">
        <v>91</v>
      </c>
      <c r="M710" s="4">
        <v>3</v>
      </c>
      <c r="N710" s="4" t="s">
        <v>2</v>
      </c>
      <c r="O710" s="4">
        <v>0</v>
      </c>
      <c r="P710" s="4"/>
      <c r="Q710" s="4"/>
      <c r="R710" s="4"/>
      <c r="S710" s="4"/>
      <c r="T710" s="4"/>
      <c r="U710" s="4"/>
      <c r="V710" s="4"/>
      <c r="W710" s="4"/>
    </row>
    <row r="711" spans="1:23" x14ac:dyDescent="0.2">
      <c r="A711" s="4">
        <v>50</v>
      </c>
      <c r="B711" s="4">
        <v>0</v>
      </c>
      <c r="C711" s="4">
        <v>0</v>
      </c>
      <c r="D711" s="4">
        <v>2</v>
      </c>
      <c r="E711" s="4">
        <v>0</v>
      </c>
      <c r="F711" s="4">
        <v>0</v>
      </c>
      <c r="G711" s="4" t="s">
        <v>205</v>
      </c>
      <c r="H711" s="4" t="s">
        <v>96</v>
      </c>
      <c r="I711" s="4"/>
      <c r="J711" s="4"/>
      <c r="K711" s="4">
        <v>212</v>
      </c>
      <c r="L711" s="4">
        <v>92</v>
      </c>
      <c r="M711" s="4">
        <v>3</v>
      </c>
      <c r="N711" s="4" t="s">
        <v>2</v>
      </c>
      <c r="O711" s="4">
        <v>0</v>
      </c>
      <c r="P711" s="4"/>
      <c r="Q711" s="4"/>
      <c r="R711" s="4"/>
      <c r="S711" s="4"/>
      <c r="T711" s="4"/>
      <c r="U711" s="4"/>
      <c r="V711" s="4"/>
      <c r="W711" s="4"/>
    </row>
    <row r="712" spans="1:23" x14ac:dyDescent="0.2">
      <c r="A712" s="4">
        <v>50</v>
      </c>
      <c r="B712" s="4">
        <v>0</v>
      </c>
      <c r="C712" s="4">
        <v>0</v>
      </c>
      <c r="D712" s="4">
        <v>2</v>
      </c>
      <c r="E712" s="4">
        <v>0</v>
      </c>
      <c r="F712" s="4">
        <v>0</v>
      </c>
      <c r="G712" s="4" t="s">
        <v>206</v>
      </c>
      <c r="H712" s="4" t="s">
        <v>144</v>
      </c>
      <c r="I712" s="4"/>
      <c r="J712" s="4"/>
      <c r="K712" s="4">
        <v>212</v>
      </c>
      <c r="L712" s="4">
        <v>93</v>
      </c>
      <c r="M712" s="4">
        <v>1</v>
      </c>
      <c r="N712" s="4" t="s">
        <v>2</v>
      </c>
      <c r="O712" s="4">
        <v>0</v>
      </c>
      <c r="P712" s="4"/>
      <c r="Q712" s="4"/>
      <c r="R712" s="4"/>
      <c r="S712" s="4"/>
      <c r="T712" s="4"/>
      <c r="U712" s="4"/>
      <c r="V712" s="4"/>
      <c r="W712" s="4"/>
    </row>
    <row r="713" spans="1:23" x14ac:dyDescent="0.2">
      <c r="A713" s="4">
        <v>50</v>
      </c>
      <c r="B713" s="4">
        <v>0</v>
      </c>
      <c r="C713" s="4">
        <v>0</v>
      </c>
      <c r="D713" s="4">
        <v>2</v>
      </c>
      <c r="E713" s="4">
        <v>0</v>
      </c>
      <c r="F713" s="4">
        <v>0</v>
      </c>
      <c r="G713" s="4" t="s">
        <v>207</v>
      </c>
      <c r="H713" s="4" t="s">
        <v>146</v>
      </c>
      <c r="I713" s="4"/>
      <c r="J713" s="4"/>
      <c r="K713" s="4">
        <v>212</v>
      </c>
      <c r="L713" s="4">
        <v>94</v>
      </c>
      <c r="M713" s="4">
        <v>1</v>
      </c>
      <c r="N713" s="4" t="s">
        <v>2</v>
      </c>
      <c r="O713" s="4">
        <v>0</v>
      </c>
      <c r="P713" s="4"/>
      <c r="Q713" s="4"/>
      <c r="R713" s="4"/>
      <c r="S713" s="4"/>
      <c r="T713" s="4"/>
      <c r="U713" s="4"/>
      <c r="V713" s="4"/>
      <c r="W713" s="4"/>
    </row>
    <row r="714" spans="1:23" x14ac:dyDescent="0.2">
      <c r="A714" s="4">
        <v>50</v>
      </c>
      <c r="B714" s="4">
        <v>0</v>
      </c>
      <c r="C714" s="4">
        <v>0</v>
      </c>
      <c r="D714" s="4">
        <v>2</v>
      </c>
      <c r="E714" s="4">
        <v>0</v>
      </c>
      <c r="F714" s="4">
        <f>ROUND(F703+F712+F713,O714)</f>
        <v>0</v>
      </c>
      <c r="G714" s="4" t="s">
        <v>208</v>
      </c>
      <c r="H714" s="4" t="s">
        <v>209</v>
      </c>
      <c r="I714" s="4"/>
      <c r="J714" s="4"/>
      <c r="K714" s="4">
        <v>212</v>
      </c>
      <c r="L714" s="4">
        <v>95</v>
      </c>
      <c r="M714" s="4">
        <v>1</v>
      </c>
      <c r="N714" s="4" t="s">
        <v>210</v>
      </c>
      <c r="O714" s="4">
        <v>0</v>
      </c>
      <c r="P714" s="4"/>
      <c r="Q714" s="4"/>
      <c r="R714" s="4"/>
      <c r="S714" s="4"/>
      <c r="T714" s="4"/>
      <c r="U714" s="4"/>
      <c r="V714" s="4"/>
      <c r="W714" s="4"/>
    </row>
    <row r="715" spans="1:23" x14ac:dyDescent="0.2">
      <c r="A715" s="4">
        <v>50</v>
      </c>
      <c r="B715" s="4">
        <v>0</v>
      </c>
      <c r="C715" s="4">
        <v>0</v>
      </c>
      <c r="D715" s="4">
        <v>2</v>
      </c>
      <c r="E715" s="4">
        <v>0</v>
      </c>
      <c r="F715" s="4">
        <f>ROUND(F716+F719+F720+F717,O715)</f>
        <v>0</v>
      </c>
      <c r="G715" s="4" t="s">
        <v>211</v>
      </c>
      <c r="H715" s="4" t="s">
        <v>212</v>
      </c>
      <c r="I715" s="4"/>
      <c r="J715" s="4"/>
      <c r="K715" s="4">
        <v>212</v>
      </c>
      <c r="L715" s="4">
        <v>96</v>
      </c>
      <c r="M715" s="4">
        <v>1</v>
      </c>
      <c r="N715" s="4" t="s">
        <v>2</v>
      </c>
      <c r="O715" s="4">
        <v>0</v>
      </c>
      <c r="P715" s="4"/>
      <c r="Q715" s="4"/>
      <c r="R715" s="4"/>
      <c r="S715" s="4"/>
      <c r="T715" s="4"/>
      <c r="U715" s="4"/>
      <c r="V715" s="4"/>
      <c r="W715" s="4"/>
    </row>
    <row r="716" spans="1:23" x14ac:dyDescent="0.2">
      <c r="A716" s="4">
        <v>50</v>
      </c>
      <c r="B716" s="4">
        <v>0</v>
      </c>
      <c r="C716" s="4">
        <v>0</v>
      </c>
      <c r="D716" s="4">
        <v>2</v>
      </c>
      <c r="E716" s="4">
        <v>0</v>
      </c>
      <c r="F716" s="4">
        <v>0</v>
      </c>
      <c r="G716" s="4" t="s">
        <v>213</v>
      </c>
      <c r="H716" s="4" t="s">
        <v>131</v>
      </c>
      <c r="I716" s="4"/>
      <c r="J716" s="4"/>
      <c r="K716" s="4">
        <v>212</v>
      </c>
      <c r="L716" s="4">
        <v>97</v>
      </c>
      <c r="M716" s="4">
        <v>3</v>
      </c>
      <c r="N716" s="4" t="s">
        <v>2</v>
      </c>
      <c r="O716" s="4">
        <v>0</v>
      </c>
      <c r="P716" s="4"/>
      <c r="Q716" s="4"/>
      <c r="R716" s="4"/>
      <c r="S716" s="4"/>
      <c r="T716" s="4"/>
      <c r="U716" s="4"/>
      <c r="V716" s="4"/>
      <c r="W716" s="4"/>
    </row>
    <row r="717" spans="1:23" x14ac:dyDescent="0.2">
      <c r="A717" s="4">
        <v>50</v>
      </c>
      <c r="B717" s="4">
        <v>0</v>
      </c>
      <c r="C717" s="4">
        <v>0</v>
      </c>
      <c r="D717" s="4">
        <v>2</v>
      </c>
      <c r="E717" s="4">
        <v>0</v>
      </c>
      <c r="F717" s="4">
        <v>0</v>
      </c>
      <c r="G717" s="4" t="s">
        <v>214</v>
      </c>
      <c r="H717" s="4" t="s">
        <v>133</v>
      </c>
      <c r="I717" s="4"/>
      <c r="J717" s="4"/>
      <c r="K717" s="4">
        <v>212</v>
      </c>
      <c r="L717" s="4">
        <v>98</v>
      </c>
      <c r="M717" s="4">
        <v>1</v>
      </c>
      <c r="N717" s="4" t="s">
        <v>2</v>
      </c>
      <c r="O717" s="4">
        <v>0</v>
      </c>
      <c r="P717" s="4"/>
      <c r="Q717" s="4"/>
      <c r="R717" s="4"/>
      <c r="S717" s="4"/>
      <c r="T717" s="4"/>
      <c r="U717" s="4"/>
      <c r="V717" s="4"/>
      <c r="W717" s="4"/>
    </row>
    <row r="718" spans="1:23" x14ac:dyDescent="0.2">
      <c r="A718" s="4">
        <v>50</v>
      </c>
      <c r="B718" s="4">
        <v>0</v>
      </c>
      <c r="C718" s="4">
        <v>0</v>
      </c>
      <c r="D718" s="4">
        <v>2</v>
      </c>
      <c r="E718" s="4">
        <v>0</v>
      </c>
      <c r="F718" s="4">
        <v>0</v>
      </c>
      <c r="G718" s="4" t="s">
        <v>215</v>
      </c>
      <c r="H718" s="4" t="s">
        <v>92</v>
      </c>
      <c r="I718" s="4"/>
      <c r="J718" s="4"/>
      <c r="K718" s="4">
        <v>212</v>
      </c>
      <c r="L718" s="4">
        <v>99</v>
      </c>
      <c r="M718" s="4">
        <v>1</v>
      </c>
      <c r="N718" s="4" t="s">
        <v>2</v>
      </c>
      <c r="O718" s="4">
        <v>0</v>
      </c>
      <c r="P718" s="4"/>
      <c r="Q718" s="4"/>
      <c r="R718" s="4"/>
      <c r="S718" s="4"/>
      <c r="T718" s="4"/>
      <c r="U718" s="4"/>
      <c r="V718" s="4"/>
      <c r="W718" s="4"/>
    </row>
    <row r="719" spans="1:23" x14ac:dyDescent="0.2">
      <c r="A719" s="4">
        <v>50</v>
      </c>
      <c r="B719" s="4">
        <v>0</v>
      </c>
      <c r="C719" s="4">
        <v>0</v>
      </c>
      <c r="D719" s="4">
        <v>2</v>
      </c>
      <c r="E719" s="4">
        <v>0</v>
      </c>
      <c r="F719" s="4">
        <v>0</v>
      </c>
      <c r="G719" s="4" t="s">
        <v>216</v>
      </c>
      <c r="H719" s="4" t="s">
        <v>136</v>
      </c>
      <c r="I719" s="4"/>
      <c r="J719" s="4"/>
      <c r="K719" s="4">
        <v>212</v>
      </c>
      <c r="L719" s="4">
        <v>100</v>
      </c>
      <c r="M719" s="4">
        <v>3</v>
      </c>
      <c r="N719" s="4" t="s">
        <v>2</v>
      </c>
      <c r="O719" s="4">
        <v>0</v>
      </c>
      <c r="P719" s="4"/>
      <c r="Q719" s="4"/>
      <c r="R719" s="4"/>
      <c r="S719" s="4"/>
      <c r="T719" s="4"/>
      <c r="U719" s="4"/>
      <c r="V719" s="4"/>
      <c r="W719" s="4"/>
    </row>
    <row r="720" spans="1:23" x14ac:dyDescent="0.2">
      <c r="A720" s="4">
        <v>50</v>
      </c>
      <c r="B720" s="4">
        <v>0</v>
      </c>
      <c r="C720" s="4">
        <v>0</v>
      </c>
      <c r="D720" s="4">
        <v>2</v>
      </c>
      <c r="E720" s="4">
        <v>0</v>
      </c>
      <c r="F720" s="4">
        <v>0</v>
      </c>
      <c r="G720" s="4" t="s">
        <v>217</v>
      </c>
      <c r="H720" s="4" t="s">
        <v>138</v>
      </c>
      <c r="I720" s="4"/>
      <c r="J720" s="4"/>
      <c r="K720" s="4">
        <v>212</v>
      </c>
      <c r="L720" s="4">
        <v>101</v>
      </c>
      <c r="M720" s="4">
        <v>3</v>
      </c>
      <c r="N720" s="4" t="s">
        <v>2</v>
      </c>
      <c r="O720" s="4">
        <v>0</v>
      </c>
      <c r="P720" s="4"/>
      <c r="Q720" s="4"/>
      <c r="R720" s="4"/>
      <c r="S720" s="4"/>
      <c r="T720" s="4"/>
      <c r="U720" s="4"/>
      <c r="V720" s="4"/>
      <c r="W720" s="4"/>
    </row>
    <row r="721" spans="1:23" x14ac:dyDescent="0.2">
      <c r="A721" s="4">
        <v>50</v>
      </c>
      <c r="B721" s="4">
        <v>0</v>
      </c>
      <c r="C721" s="4">
        <v>0</v>
      </c>
      <c r="D721" s="4">
        <v>2</v>
      </c>
      <c r="E721" s="4">
        <v>0</v>
      </c>
      <c r="F721" s="4">
        <v>0</v>
      </c>
      <c r="G721" s="4" t="s">
        <v>218</v>
      </c>
      <c r="H721" s="4" t="s">
        <v>140</v>
      </c>
      <c r="I721" s="4"/>
      <c r="J721" s="4"/>
      <c r="K721" s="4">
        <v>212</v>
      </c>
      <c r="L721" s="4">
        <v>102</v>
      </c>
      <c r="M721" s="4">
        <v>3</v>
      </c>
      <c r="N721" s="4" t="s">
        <v>2</v>
      </c>
      <c r="O721" s="4">
        <v>0</v>
      </c>
      <c r="P721" s="4"/>
      <c r="Q721" s="4"/>
      <c r="R721" s="4"/>
      <c r="S721" s="4"/>
      <c r="T721" s="4"/>
      <c r="U721" s="4"/>
      <c r="V721" s="4"/>
      <c r="W721" s="4"/>
    </row>
    <row r="722" spans="1:23" x14ac:dyDescent="0.2">
      <c r="A722" s="4">
        <v>50</v>
      </c>
      <c r="B722" s="4">
        <v>0</v>
      </c>
      <c r="C722" s="4">
        <v>0</v>
      </c>
      <c r="D722" s="4">
        <v>2</v>
      </c>
      <c r="E722" s="4">
        <v>0</v>
      </c>
      <c r="F722" s="4">
        <v>0</v>
      </c>
      <c r="G722" s="4" t="s">
        <v>219</v>
      </c>
      <c r="H722" s="4" t="s">
        <v>94</v>
      </c>
      <c r="I722" s="4"/>
      <c r="J722" s="4"/>
      <c r="K722" s="4">
        <v>212</v>
      </c>
      <c r="L722" s="4">
        <v>103</v>
      </c>
      <c r="M722" s="4">
        <v>3</v>
      </c>
      <c r="N722" s="4" t="s">
        <v>2</v>
      </c>
      <c r="O722" s="4">
        <v>0</v>
      </c>
      <c r="P722" s="4"/>
      <c r="Q722" s="4"/>
      <c r="R722" s="4"/>
      <c r="S722" s="4"/>
      <c r="T722" s="4"/>
      <c r="U722" s="4"/>
      <c r="V722" s="4"/>
      <c r="W722" s="4"/>
    </row>
    <row r="723" spans="1:23" x14ac:dyDescent="0.2">
      <c r="A723" s="4">
        <v>50</v>
      </c>
      <c r="B723" s="4">
        <v>0</v>
      </c>
      <c r="C723" s="4">
        <v>0</v>
      </c>
      <c r="D723" s="4">
        <v>2</v>
      </c>
      <c r="E723" s="4">
        <v>0</v>
      </c>
      <c r="F723" s="4">
        <v>0</v>
      </c>
      <c r="G723" s="4" t="s">
        <v>220</v>
      </c>
      <c r="H723" s="4" t="s">
        <v>96</v>
      </c>
      <c r="I723" s="4"/>
      <c r="J723" s="4"/>
      <c r="K723" s="4">
        <v>212</v>
      </c>
      <c r="L723" s="4">
        <v>104</v>
      </c>
      <c r="M723" s="4">
        <v>3</v>
      </c>
      <c r="N723" s="4" t="s">
        <v>2</v>
      </c>
      <c r="O723" s="4">
        <v>0</v>
      </c>
      <c r="P723" s="4"/>
      <c r="Q723" s="4"/>
      <c r="R723" s="4"/>
      <c r="S723" s="4"/>
      <c r="T723" s="4"/>
      <c r="U723" s="4"/>
      <c r="V723" s="4"/>
      <c r="W723" s="4"/>
    </row>
    <row r="724" spans="1:23" x14ac:dyDescent="0.2">
      <c r="A724" s="4">
        <v>50</v>
      </c>
      <c r="B724" s="4">
        <v>0</v>
      </c>
      <c r="C724" s="4">
        <v>0</v>
      </c>
      <c r="D724" s="4">
        <v>2</v>
      </c>
      <c r="E724" s="4">
        <v>0</v>
      </c>
      <c r="F724" s="4">
        <v>0</v>
      </c>
      <c r="G724" s="4" t="s">
        <v>221</v>
      </c>
      <c r="H724" s="4" t="s">
        <v>144</v>
      </c>
      <c r="I724" s="4"/>
      <c r="J724" s="4"/>
      <c r="K724" s="4">
        <v>212</v>
      </c>
      <c r="L724" s="4">
        <v>105</v>
      </c>
      <c r="M724" s="4">
        <v>1</v>
      </c>
      <c r="N724" s="4" t="s">
        <v>2</v>
      </c>
      <c r="O724" s="4">
        <v>0</v>
      </c>
      <c r="P724" s="4"/>
      <c r="Q724" s="4"/>
      <c r="R724" s="4"/>
      <c r="S724" s="4"/>
      <c r="T724" s="4"/>
      <c r="U724" s="4"/>
      <c r="V724" s="4"/>
      <c r="W724" s="4"/>
    </row>
    <row r="725" spans="1:23" x14ac:dyDescent="0.2">
      <c r="A725" s="4">
        <v>50</v>
      </c>
      <c r="B725" s="4">
        <v>0</v>
      </c>
      <c r="C725" s="4">
        <v>0</v>
      </c>
      <c r="D725" s="4">
        <v>2</v>
      </c>
      <c r="E725" s="4">
        <v>0</v>
      </c>
      <c r="F725" s="4">
        <v>0</v>
      </c>
      <c r="G725" s="4" t="s">
        <v>222</v>
      </c>
      <c r="H725" s="4" t="s">
        <v>146</v>
      </c>
      <c r="I725" s="4"/>
      <c r="J725" s="4"/>
      <c r="K725" s="4">
        <v>212</v>
      </c>
      <c r="L725" s="4">
        <v>106</v>
      </c>
      <c r="M725" s="4">
        <v>1</v>
      </c>
      <c r="N725" s="4" t="s">
        <v>2</v>
      </c>
      <c r="O725" s="4">
        <v>0</v>
      </c>
      <c r="P725" s="4"/>
      <c r="Q725" s="4"/>
      <c r="R725" s="4"/>
      <c r="S725" s="4"/>
      <c r="T725" s="4"/>
      <c r="U725" s="4"/>
      <c r="V725" s="4"/>
      <c r="W725" s="4"/>
    </row>
    <row r="726" spans="1:23" x14ac:dyDescent="0.2">
      <c r="A726" s="4">
        <v>50</v>
      </c>
      <c r="B726" s="4">
        <v>0</v>
      </c>
      <c r="C726" s="4">
        <v>0</v>
      </c>
      <c r="D726" s="4">
        <v>2</v>
      </c>
      <c r="E726" s="4">
        <v>0</v>
      </c>
      <c r="F726" s="4">
        <f>ROUND(F715+F724+F725,O726)</f>
        <v>0</v>
      </c>
      <c r="G726" s="4" t="s">
        <v>223</v>
      </c>
      <c r="H726" s="4" t="s">
        <v>224</v>
      </c>
      <c r="I726" s="4"/>
      <c r="J726" s="4"/>
      <c r="K726" s="4">
        <v>212</v>
      </c>
      <c r="L726" s="4">
        <v>107</v>
      </c>
      <c r="M726" s="4">
        <v>1</v>
      </c>
      <c r="N726" s="4" t="s">
        <v>225</v>
      </c>
      <c r="O726" s="4">
        <v>0</v>
      </c>
      <c r="P726" s="4"/>
      <c r="Q726" s="4"/>
      <c r="R726" s="4"/>
      <c r="S726" s="4"/>
      <c r="T726" s="4"/>
      <c r="U726" s="4"/>
      <c r="V726" s="4"/>
      <c r="W726" s="4"/>
    </row>
    <row r="727" spans="1:23" x14ac:dyDescent="0.2">
      <c r="A727" s="4">
        <v>50</v>
      </c>
      <c r="B727" s="4">
        <v>0</v>
      </c>
      <c r="C727" s="4">
        <v>0</v>
      </c>
      <c r="D727" s="4">
        <v>2</v>
      </c>
      <c r="E727" s="4">
        <v>0</v>
      </c>
      <c r="F727" s="4">
        <f>ROUND(F728+F731+F732+F729,O727)</f>
        <v>0</v>
      </c>
      <c r="G727" s="4" t="s">
        <v>226</v>
      </c>
      <c r="H727" s="4" t="s">
        <v>227</v>
      </c>
      <c r="I727" s="4"/>
      <c r="J727" s="4"/>
      <c r="K727" s="4">
        <v>212</v>
      </c>
      <c r="L727" s="4">
        <v>108</v>
      </c>
      <c r="M727" s="4">
        <v>1</v>
      </c>
      <c r="N727" s="4" t="s">
        <v>2</v>
      </c>
      <c r="O727" s="4">
        <v>0</v>
      </c>
      <c r="P727" s="4"/>
      <c r="Q727" s="4"/>
      <c r="R727" s="4"/>
      <c r="S727" s="4"/>
      <c r="T727" s="4"/>
      <c r="U727" s="4"/>
      <c r="V727" s="4"/>
      <c r="W727" s="4"/>
    </row>
    <row r="728" spans="1:23" x14ac:dyDescent="0.2">
      <c r="A728" s="4">
        <v>50</v>
      </c>
      <c r="B728" s="4">
        <v>0</v>
      </c>
      <c r="C728" s="4">
        <v>0</v>
      </c>
      <c r="D728" s="4">
        <v>2</v>
      </c>
      <c r="E728" s="4">
        <v>0</v>
      </c>
      <c r="F728" s="4">
        <v>0</v>
      </c>
      <c r="G728" s="4" t="s">
        <v>228</v>
      </c>
      <c r="H728" s="4" t="s">
        <v>131</v>
      </c>
      <c r="I728" s="4"/>
      <c r="J728" s="4"/>
      <c r="K728" s="4">
        <v>212</v>
      </c>
      <c r="L728" s="4">
        <v>109</v>
      </c>
      <c r="M728" s="4">
        <v>3</v>
      </c>
      <c r="N728" s="4" t="s">
        <v>2</v>
      </c>
      <c r="O728" s="4">
        <v>0</v>
      </c>
      <c r="P728" s="4"/>
      <c r="Q728" s="4"/>
      <c r="R728" s="4"/>
      <c r="S728" s="4"/>
      <c r="T728" s="4"/>
      <c r="U728" s="4"/>
      <c r="V728" s="4"/>
      <c r="W728" s="4"/>
    </row>
    <row r="729" spans="1:23" x14ac:dyDescent="0.2">
      <c r="A729" s="4">
        <v>50</v>
      </c>
      <c r="B729" s="4">
        <v>0</v>
      </c>
      <c r="C729" s="4">
        <v>0</v>
      </c>
      <c r="D729" s="4">
        <v>2</v>
      </c>
      <c r="E729" s="4">
        <v>0</v>
      </c>
      <c r="F729" s="4">
        <v>0</v>
      </c>
      <c r="G729" s="4" t="s">
        <v>229</v>
      </c>
      <c r="H729" s="4" t="s">
        <v>133</v>
      </c>
      <c r="I729" s="4"/>
      <c r="J729" s="4"/>
      <c r="K729" s="4">
        <v>212</v>
      </c>
      <c r="L729" s="4">
        <v>110</v>
      </c>
      <c r="M729" s="4">
        <v>1</v>
      </c>
      <c r="N729" s="4" t="s">
        <v>2</v>
      </c>
      <c r="O729" s="4">
        <v>0</v>
      </c>
      <c r="P729" s="4"/>
      <c r="Q729" s="4"/>
      <c r="R729" s="4"/>
      <c r="S729" s="4"/>
      <c r="T729" s="4"/>
      <c r="U729" s="4"/>
      <c r="V729" s="4"/>
      <c r="W729" s="4"/>
    </row>
    <row r="730" spans="1:23" x14ac:dyDescent="0.2">
      <c r="A730" s="4">
        <v>50</v>
      </c>
      <c r="B730" s="4">
        <v>0</v>
      </c>
      <c r="C730" s="4">
        <v>0</v>
      </c>
      <c r="D730" s="4">
        <v>2</v>
      </c>
      <c r="E730" s="4">
        <v>0</v>
      </c>
      <c r="F730" s="4">
        <v>0</v>
      </c>
      <c r="G730" s="4" t="s">
        <v>230</v>
      </c>
      <c r="H730" s="4" t="s">
        <v>185</v>
      </c>
      <c r="I730" s="4"/>
      <c r="J730" s="4"/>
      <c r="K730" s="4">
        <v>212</v>
      </c>
      <c r="L730" s="4">
        <v>111</v>
      </c>
      <c r="M730" s="4">
        <v>1</v>
      </c>
      <c r="N730" s="4" t="s">
        <v>2</v>
      </c>
      <c r="O730" s="4">
        <v>0</v>
      </c>
      <c r="P730" s="4"/>
      <c r="Q730" s="4"/>
      <c r="R730" s="4"/>
      <c r="S730" s="4"/>
      <c r="T730" s="4"/>
      <c r="U730" s="4"/>
      <c r="V730" s="4"/>
      <c r="W730" s="4"/>
    </row>
    <row r="731" spans="1:23" x14ac:dyDescent="0.2">
      <c r="A731" s="4">
        <v>50</v>
      </c>
      <c r="B731" s="4">
        <v>0</v>
      </c>
      <c r="C731" s="4">
        <v>0</v>
      </c>
      <c r="D731" s="4">
        <v>2</v>
      </c>
      <c r="E731" s="4">
        <v>0</v>
      </c>
      <c r="F731" s="4">
        <v>0</v>
      </c>
      <c r="G731" s="4" t="s">
        <v>231</v>
      </c>
      <c r="H731" s="4" t="s">
        <v>136</v>
      </c>
      <c r="I731" s="4"/>
      <c r="J731" s="4"/>
      <c r="K731" s="4">
        <v>212</v>
      </c>
      <c r="L731" s="4">
        <v>112</v>
      </c>
      <c r="M731" s="4">
        <v>3</v>
      </c>
      <c r="N731" s="4" t="s">
        <v>2</v>
      </c>
      <c r="O731" s="4">
        <v>0</v>
      </c>
      <c r="P731" s="4"/>
      <c r="Q731" s="4"/>
      <c r="R731" s="4"/>
      <c r="S731" s="4"/>
      <c r="T731" s="4"/>
      <c r="U731" s="4"/>
      <c r="V731" s="4"/>
      <c r="W731" s="4"/>
    </row>
    <row r="732" spans="1:23" x14ac:dyDescent="0.2">
      <c r="A732" s="4">
        <v>50</v>
      </c>
      <c r="B732" s="4">
        <v>0</v>
      </c>
      <c r="C732" s="4">
        <v>0</v>
      </c>
      <c r="D732" s="4">
        <v>2</v>
      </c>
      <c r="E732" s="4">
        <v>0</v>
      </c>
      <c r="F732" s="4">
        <v>0</v>
      </c>
      <c r="G732" s="4" t="s">
        <v>232</v>
      </c>
      <c r="H732" s="4" t="s">
        <v>138</v>
      </c>
      <c r="I732" s="4"/>
      <c r="J732" s="4"/>
      <c r="K732" s="4">
        <v>212</v>
      </c>
      <c r="L732" s="4">
        <v>113</v>
      </c>
      <c r="M732" s="4">
        <v>3</v>
      </c>
      <c r="N732" s="4" t="s">
        <v>2</v>
      </c>
      <c r="O732" s="4">
        <v>0</v>
      </c>
      <c r="P732" s="4"/>
      <c r="Q732" s="4"/>
      <c r="R732" s="4"/>
      <c r="S732" s="4"/>
      <c r="T732" s="4"/>
      <c r="U732" s="4"/>
      <c r="V732" s="4"/>
      <c r="W732" s="4"/>
    </row>
    <row r="733" spans="1:23" x14ac:dyDescent="0.2">
      <c r="A733" s="4">
        <v>50</v>
      </c>
      <c r="B733" s="4">
        <v>0</v>
      </c>
      <c r="C733" s="4">
        <v>0</v>
      </c>
      <c r="D733" s="4">
        <v>2</v>
      </c>
      <c r="E733" s="4">
        <v>0</v>
      </c>
      <c r="F733" s="4">
        <v>0</v>
      </c>
      <c r="G733" s="4" t="s">
        <v>233</v>
      </c>
      <c r="H733" s="4" t="s">
        <v>140</v>
      </c>
      <c r="I733" s="4"/>
      <c r="J733" s="4"/>
      <c r="K733" s="4">
        <v>212</v>
      </c>
      <c r="L733" s="4">
        <v>114</v>
      </c>
      <c r="M733" s="4">
        <v>3</v>
      </c>
      <c r="N733" s="4" t="s">
        <v>2</v>
      </c>
      <c r="O733" s="4">
        <v>0</v>
      </c>
      <c r="P733" s="4"/>
      <c r="Q733" s="4"/>
      <c r="R733" s="4"/>
      <c r="S733" s="4"/>
      <c r="T733" s="4"/>
      <c r="U733" s="4"/>
      <c r="V733" s="4"/>
      <c r="W733" s="4"/>
    </row>
    <row r="734" spans="1:23" x14ac:dyDescent="0.2">
      <c r="A734" s="4">
        <v>50</v>
      </c>
      <c r="B734" s="4">
        <v>0</v>
      </c>
      <c r="C734" s="4">
        <v>0</v>
      </c>
      <c r="D734" s="4">
        <v>2</v>
      </c>
      <c r="E734" s="4">
        <v>0</v>
      </c>
      <c r="F734" s="4">
        <v>0</v>
      </c>
      <c r="G734" s="4" t="s">
        <v>234</v>
      </c>
      <c r="H734" s="4" t="s">
        <v>94</v>
      </c>
      <c r="I734" s="4"/>
      <c r="J734" s="4"/>
      <c r="K734" s="4">
        <v>212</v>
      </c>
      <c r="L734" s="4">
        <v>115</v>
      </c>
      <c r="M734" s="4">
        <v>3</v>
      </c>
      <c r="N734" s="4" t="s">
        <v>2</v>
      </c>
      <c r="O734" s="4">
        <v>0</v>
      </c>
      <c r="P734" s="4"/>
      <c r="Q734" s="4"/>
      <c r="R734" s="4"/>
      <c r="S734" s="4"/>
      <c r="T734" s="4"/>
      <c r="U734" s="4"/>
      <c r="V734" s="4"/>
      <c r="W734" s="4"/>
    </row>
    <row r="735" spans="1:23" x14ac:dyDescent="0.2">
      <c r="A735" s="4">
        <v>50</v>
      </c>
      <c r="B735" s="4">
        <v>0</v>
      </c>
      <c r="C735" s="4">
        <v>0</v>
      </c>
      <c r="D735" s="4">
        <v>2</v>
      </c>
      <c r="E735" s="4">
        <v>0</v>
      </c>
      <c r="F735" s="4">
        <v>0</v>
      </c>
      <c r="G735" s="4" t="s">
        <v>235</v>
      </c>
      <c r="H735" s="4" t="s">
        <v>96</v>
      </c>
      <c r="I735" s="4"/>
      <c r="J735" s="4"/>
      <c r="K735" s="4">
        <v>212</v>
      </c>
      <c r="L735" s="4">
        <v>116</v>
      </c>
      <c r="M735" s="4">
        <v>3</v>
      </c>
      <c r="N735" s="4" t="s">
        <v>2</v>
      </c>
      <c r="O735" s="4">
        <v>0</v>
      </c>
      <c r="P735" s="4"/>
      <c r="Q735" s="4"/>
      <c r="R735" s="4"/>
      <c r="S735" s="4"/>
      <c r="T735" s="4"/>
      <c r="U735" s="4"/>
      <c r="V735" s="4"/>
      <c r="W735" s="4"/>
    </row>
    <row r="736" spans="1:23" x14ac:dyDescent="0.2">
      <c r="A736" s="4">
        <v>50</v>
      </c>
      <c r="B736" s="4">
        <v>0</v>
      </c>
      <c r="C736" s="4">
        <v>0</v>
      </c>
      <c r="D736" s="4">
        <v>2</v>
      </c>
      <c r="E736" s="4">
        <v>0</v>
      </c>
      <c r="F736" s="4">
        <v>0</v>
      </c>
      <c r="G736" s="4" t="s">
        <v>236</v>
      </c>
      <c r="H736" s="4" t="s">
        <v>144</v>
      </c>
      <c r="I736" s="4"/>
      <c r="J736" s="4"/>
      <c r="K736" s="4">
        <v>212</v>
      </c>
      <c r="L736" s="4">
        <v>117</v>
      </c>
      <c r="M736" s="4">
        <v>1</v>
      </c>
      <c r="N736" s="4" t="s">
        <v>2</v>
      </c>
      <c r="O736" s="4">
        <v>0</v>
      </c>
      <c r="P736" s="4"/>
      <c r="Q736" s="4"/>
      <c r="R736" s="4"/>
      <c r="S736" s="4"/>
      <c r="T736" s="4"/>
      <c r="U736" s="4"/>
      <c r="V736" s="4"/>
      <c r="W736" s="4"/>
    </row>
    <row r="737" spans="1:23" x14ac:dyDescent="0.2">
      <c r="A737" s="4">
        <v>50</v>
      </c>
      <c r="B737" s="4">
        <v>0</v>
      </c>
      <c r="C737" s="4">
        <v>0</v>
      </c>
      <c r="D737" s="4">
        <v>2</v>
      </c>
      <c r="E737" s="4">
        <v>0</v>
      </c>
      <c r="F737" s="4">
        <v>0</v>
      </c>
      <c r="G737" s="4" t="s">
        <v>237</v>
      </c>
      <c r="H737" s="4" t="s">
        <v>146</v>
      </c>
      <c r="I737" s="4"/>
      <c r="J737" s="4"/>
      <c r="K737" s="4">
        <v>212</v>
      </c>
      <c r="L737" s="4">
        <v>118</v>
      </c>
      <c r="M737" s="4">
        <v>1</v>
      </c>
      <c r="N737" s="4" t="s">
        <v>2</v>
      </c>
      <c r="O737" s="4">
        <v>0</v>
      </c>
      <c r="P737" s="4"/>
      <c r="Q737" s="4"/>
      <c r="R737" s="4"/>
      <c r="S737" s="4"/>
      <c r="T737" s="4"/>
      <c r="U737" s="4"/>
      <c r="V737" s="4"/>
      <c r="W737" s="4"/>
    </row>
    <row r="738" spans="1:23" x14ac:dyDescent="0.2">
      <c r="A738" s="4">
        <v>50</v>
      </c>
      <c r="B738" s="4">
        <v>0</v>
      </c>
      <c r="C738" s="4">
        <v>0</v>
      </c>
      <c r="D738" s="4">
        <v>2</v>
      </c>
      <c r="E738" s="4">
        <v>0</v>
      </c>
      <c r="F738" s="4">
        <f>ROUND(F727+F736+F737,O738)</f>
        <v>0</v>
      </c>
      <c r="G738" s="4" t="s">
        <v>238</v>
      </c>
      <c r="H738" s="4" t="s">
        <v>239</v>
      </c>
      <c r="I738" s="4"/>
      <c r="J738" s="4"/>
      <c r="K738" s="4">
        <v>212</v>
      </c>
      <c r="L738" s="4">
        <v>119</v>
      </c>
      <c r="M738" s="4">
        <v>1</v>
      </c>
      <c r="N738" s="4" t="s">
        <v>240</v>
      </c>
      <c r="O738" s="4">
        <v>0</v>
      </c>
      <c r="P738" s="4"/>
      <c r="Q738" s="4"/>
      <c r="R738" s="4"/>
      <c r="S738" s="4"/>
      <c r="T738" s="4"/>
      <c r="U738" s="4"/>
      <c r="V738" s="4"/>
      <c r="W738" s="4"/>
    </row>
    <row r="739" spans="1:23" x14ac:dyDescent="0.2">
      <c r="A739" s="4">
        <v>50</v>
      </c>
      <c r="B739" s="4">
        <v>0</v>
      </c>
      <c r="C739" s="4">
        <v>0</v>
      </c>
      <c r="D739" s="4">
        <v>2</v>
      </c>
      <c r="E739" s="4">
        <v>0</v>
      </c>
      <c r="F739" s="4">
        <f>ROUND(F740+F743+F744+F741,O739)</f>
        <v>0</v>
      </c>
      <c r="G739" s="4" t="s">
        <v>241</v>
      </c>
      <c r="H739" s="4" t="s">
        <v>242</v>
      </c>
      <c r="I739" s="4"/>
      <c r="J739" s="4"/>
      <c r="K739" s="4">
        <v>212</v>
      </c>
      <c r="L739" s="4">
        <v>120</v>
      </c>
      <c r="M739" s="4">
        <v>1</v>
      </c>
      <c r="N739" s="4" t="s">
        <v>2</v>
      </c>
      <c r="O739" s="4">
        <v>0</v>
      </c>
      <c r="P739" s="4"/>
      <c r="Q739" s="4"/>
      <c r="R739" s="4"/>
      <c r="S739" s="4"/>
      <c r="T739" s="4"/>
      <c r="U739" s="4"/>
      <c r="V739" s="4"/>
      <c r="W739" s="4"/>
    </row>
    <row r="740" spans="1:23" x14ac:dyDescent="0.2">
      <c r="A740" s="4">
        <v>50</v>
      </c>
      <c r="B740" s="4">
        <v>0</v>
      </c>
      <c r="C740" s="4">
        <v>0</v>
      </c>
      <c r="D740" s="4">
        <v>2</v>
      </c>
      <c r="E740" s="4">
        <v>0</v>
      </c>
      <c r="F740" s="4">
        <v>0</v>
      </c>
      <c r="G740" s="4" t="s">
        <v>243</v>
      </c>
      <c r="H740" s="4" t="s">
        <v>131</v>
      </c>
      <c r="I740" s="4"/>
      <c r="J740" s="4"/>
      <c r="K740" s="4">
        <v>212</v>
      </c>
      <c r="L740" s="4">
        <v>121</v>
      </c>
      <c r="M740" s="4">
        <v>3</v>
      </c>
      <c r="N740" s="4" t="s">
        <v>2</v>
      </c>
      <c r="O740" s="4">
        <v>0</v>
      </c>
      <c r="P740" s="4"/>
      <c r="Q740" s="4"/>
      <c r="R740" s="4"/>
      <c r="S740" s="4"/>
      <c r="T740" s="4"/>
      <c r="U740" s="4"/>
      <c r="V740" s="4"/>
      <c r="W740" s="4"/>
    </row>
    <row r="741" spans="1:23" x14ac:dyDescent="0.2">
      <c r="A741" s="4">
        <v>50</v>
      </c>
      <c r="B741" s="4">
        <v>0</v>
      </c>
      <c r="C741" s="4">
        <v>0</v>
      </c>
      <c r="D741" s="4">
        <v>2</v>
      </c>
      <c r="E741" s="4">
        <v>0</v>
      </c>
      <c r="F741" s="4">
        <v>0</v>
      </c>
      <c r="G741" s="4" t="s">
        <v>244</v>
      </c>
      <c r="H741" s="4" t="s">
        <v>133</v>
      </c>
      <c r="I741" s="4"/>
      <c r="J741" s="4"/>
      <c r="K741" s="4">
        <v>212</v>
      </c>
      <c r="L741" s="4">
        <v>122</v>
      </c>
      <c r="M741" s="4">
        <v>1</v>
      </c>
      <c r="N741" s="4" t="s">
        <v>2</v>
      </c>
      <c r="O741" s="4">
        <v>0</v>
      </c>
      <c r="P741" s="4"/>
      <c r="Q741" s="4"/>
      <c r="R741" s="4"/>
      <c r="S741" s="4"/>
      <c r="T741" s="4"/>
      <c r="U741" s="4"/>
      <c r="V741" s="4"/>
      <c r="W741" s="4"/>
    </row>
    <row r="742" spans="1:23" x14ac:dyDescent="0.2">
      <c r="A742" s="4">
        <v>50</v>
      </c>
      <c r="B742" s="4">
        <v>0</v>
      </c>
      <c r="C742" s="4">
        <v>0</v>
      </c>
      <c r="D742" s="4">
        <v>2</v>
      </c>
      <c r="E742" s="4">
        <v>0</v>
      </c>
      <c r="F742" s="4">
        <v>0</v>
      </c>
      <c r="G742" s="4" t="s">
        <v>245</v>
      </c>
      <c r="H742" s="4" t="s">
        <v>92</v>
      </c>
      <c r="I742" s="4"/>
      <c r="J742" s="4"/>
      <c r="K742" s="4">
        <v>212</v>
      </c>
      <c r="L742" s="4">
        <v>123</v>
      </c>
      <c r="M742" s="4">
        <v>1</v>
      </c>
      <c r="N742" s="4" t="s">
        <v>2</v>
      </c>
      <c r="O742" s="4">
        <v>0</v>
      </c>
      <c r="P742" s="4"/>
      <c r="Q742" s="4"/>
      <c r="R742" s="4"/>
      <c r="S742" s="4"/>
      <c r="T742" s="4"/>
      <c r="U742" s="4"/>
      <c r="V742" s="4"/>
      <c r="W742" s="4"/>
    </row>
    <row r="743" spans="1:23" x14ac:dyDescent="0.2">
      <c r="A743" s="4">
        <v>50</v>
      </c>
      <c r="B743" s="4">
        <v>0</v>
      </c>
      <c r="C743" s="4">
        <v>0</v>
      </c>
      <c r="D743" s="4">
        <v>2</v>
      </c>
      <c r="E743" s="4">
        <v>0</v>
      </c>
      <c r="F743" s="4">
        <v>0</v>
      </c>
      <c r="G743" s="4" t="s">
        <v>246</v>
      </c>
      <c r="H743" s="4" t="s">
        <v>136</v>
      </c>
      <c r="I743" s="4"/>
      <c r="J743" s="4"/>
      <c r="K743" s="4">
        <v>212</v>
      </c>
      <c r="L743" s="4">
        <v>124</v>
      </c>
      <c r="M743" s="4">
        <v>3</v>
      </c>
      <c r="N743" s="4" t="s">
        <v>2</v>
      </c>
      <c r="O743" s="4">
        <v>0</v>
      </c>
      <c r="P743" s="4"/>
      <c r="Q743" s="4"/>
      <c r="R743" s="4"/>
      <c r="S743" s="4"/>
      <c r="T743" s="4"/>
      <c r="U743" s="4"/>
      <c r="V743" s="4"/>
      <c r="W743" s="4"/>
    </row>
    <row r="744" spans="1:23" x14ac:dyDescent="0.2">
      <c r="A744" s="4">
        <v>50</v>
      </c>
      <c r="B744" s="4">
        <v>0</v>
      </c>
      <c r="C744" s="4">
        <v>0</v>
      </c>
      <c r="D744" s="4">
        <v>2</v>
      </c>
      <c r="E744" s="4">
        <v>0</v>
      </c>
      <c r="F744" s="4">
        <v>0</v>
      </c>
      <c r="G744" s="4" t="s">
        <v>247</v>
      </c>
      <c r="H744" s="4" t="s">
        <v>138</v>
      </c>
      <c r="I744" s="4"/>
      <c r="J744" s="4"/>
      <c r="K744" s="4">
        <v>212</v>
      </c>
      <c r="L744" s="4">
        <v>125</v>
      </c>
      <c r="M744" s="4">
        <v>3</v>
      </c>
      <c r="N744" s="4" t="s">
        <v>2</v>
      </c>
      <c r="O744" s="4">
        <v>0</v>
      </c>
      <c r="P744" s="4"/>
      <c r="Q744" s="4"/>
      <c r="R744" s="4"/>
      <c r="S744" s="4"/>
      <c r="T744" s="4"/>
      <c r="U744" s="4"/>
      <c r="V744" s="4"/>
      <c r="W744" s="4"/>
    </row>
    <row r="745" spans="1:23" x14ac:dyDescent="0.2">
      <c r="A745" s="4">
        <v>50</v>
      </c>
      <c r="B745" s="4">
        <v>0</v>
      </c>
      <c r="C745" s="4">
        <v>0</v>
      </c>
      <c r="D745" s="4">
        <v>2</v>
      </c>
      <c r="E745" s="4">
        <v>0</v>
      </c>
      <c r="F745" s="4">
        <v>0</v>
      </c>
      <c r="G745" s="4" t="s">
        <v>248</v>
      </c>
      <c r="H745" s="4" t="s">
        <v>140</v>
      </c>
      <c r="I745" s="4"/>
      <c r="J745" s="4"/>
      <c r="K745" s="4">
        <v>212</v>
      </c>
      <c r="L745" s="4">
        <v>126</v>
      </c>
      <c r="M745" s="4">
        <v>3</v>
      </c>
      <c r="N745" s="4" t="s">
        <v>2</v>
      </c>
      <c r="O745" s="4">
        <v>0</v>
      </c>
      <c r="P745" s="4"/>
      <c r="Q745" s="4"/>
      <c r="R745" s="4"/>
      <c r="S745" s="4"/>
      <c r="T745" s="4"/>
      <c r="U745" s="4"/>
      <c r="V745" s="4"/>
      <c r="W745" s="4"/>
    </row>
    <row r="746" spans="1:23" x14ac:dyDescent="0.2">
      <c r="A746" s="4">
        <v>50</v>
      </c>
      <c r="B746" s="4">
        <v>0</v>
      </c>
      <c r="C746" s="4">
        <v>0</v>
      </c>
      <c r="D746" s="4">
        <v>2</v>
      </c>
      <c r="E746" s="4">
        <v>0</v>
      </c>
      <c r="F746" s="4">
        <v>0</v>
      </c>
      <c r="G746" s="4" t="s">
        <v>249</v>
      </c>
      <c r="H746" s="4" t="s">
        <v>94</v>
      </c>
      <c r="I746" s="4"/>
      <c r="J746" s="4"/>
      <c r="K746" s="4">
        <v>212</v>
      </c>
      <c r="L746" s="4">
        <v>127</v>
      </c>
      <c r="M746" s="4">
        <v>3</v>
      </c>
      <c r="N746" s="4" t="s">
        <v>2</v>
      </c>
      <c r="O746" s="4">
        <v>0</v>
      </c>
      <c r="P746" s="4"/>
      <c r="Q746" s="4"/>
      <c r="R746" s="4"/>
      <c r="S746" s="4"/>
      <c r="T746" s="4"/>
      <c r="U746" s="4"/>
      <c r="V746" s="4"/>
      <c r="W746" s="4"/>
    </row>
    <row r="747" spans="1:23" x14ac:dyDescent="0.2">
      <c r="A747" s="4">
        <v>50</v>
      </c>
      <c r="B747" s="4">
        <v>0</v>
      </c>
      <c r="C747" s="4">
        <v>0</v>
      </c>
      <c r="D747" s="4">
        <v>2</v>
      </c>
      <c r="E747" s="4">
        <v>0</v>
      </c>
      <c r="F747" s="4">
        <v>0</v>
      </c>
      <c r="G747" s="4" t="s">
        <v>250</v>
      </c>
      <c r="H747" s="4" t="s">
        <v>96</v>
      </c>
      <c r="I747" s="4"/>
      <c r="J747" s="4"/>
      <c r="K747" s="4">
        <v>212</v>
      </c>
      <c r="L747" s="4">
        <v>128</v>
      </c>
      <c r="M747" s="4">
        <v>3</v>
      </c>
      <c r="N747" s="4" t="s">
        <v>2</v>
      </c>
      <c r="O747" s="4">
        <v>0</v>
      </c>
      <c r="P747" s="4"/>
      <c r="Q747" s="4"/>
      <c r="R747" s="4"/>
      <c r="S747" s="4"/>
      <c r="T747" s="4"/>
      <c r="U747" s="4"/>
      <c r="V747" s="4"/>
      <c r="W747" s="4"/>
    </row>
    <row r="748" spans="1:23" x14ac:dyDescent="0.2">
      <c r="A748" s="4">
        <v>50</v>
      </c>
      <c r="B748" s="4">
        <v>0</v>
      </c>
      <c r="C748" s="4">
        <v>0</v>
      </c>
      <c r="D748" s="4">
        <v>2</v>
      </c>
      <c r="E748" s="4">
        <v>0</v>
      </c>
      <c r="F748" s="4">
        <v>0</v>
      </c>
      <c r="G748" s="4" t="s">
        <v>251</v>
      </c>
      <c r="H748" s="4" t="s">
        <v>144</v>
      </c>
      <c r="I748" s="4"/>
      <c r="J748" s="4"/>
      <c r="K748" s="4">
        <v>212</v>
      </c>
      <c r="L748" s="4">
        <v>129</v>
      </c>
      <c r="M748" s="4">
        <v>1</v>
      </c>
      <c r="N748" s="4" t="s">
        <v>2</v>
      </c>
      <c r="O748" s="4">
        <v>0</v>
      </c>
      <c r="P748" s="4"/>
      <c r="Q748" s="4"/>
      <c r="R748" s="4"/>
      <c r="S748" s="4"/>
      <c r="T748" s="4"/>
      <c r="U748" s="4"/>
      <c r="V748" s="4"/>
      <c r="W748" s="4"/>
    </row>
    <row r="749" spans="1:23" x14ac:dyDescent="0.2">
      <c r="A749" s="4">
        <v>50</v>
      </c>
      <c r="B749" s="4">
        <v>0</v>
      </c>
      <c r="C749" s="4">
        <v>0</v>
      </c>
      <c r="D749" s="4">
        <v>2</v>
      </c>
      <c r="E749" s="4">
        <v>0</v>
      </c>
      <c r="F749" s="4">
        <v>0</v>
      </c>
      <c r="G749" s="4" t="s">
        <v>252</v>
      </c>
      <c r="H749" s="4" t="s">
        <v>146</v>
      </c>
      <c r="I749" s="4"/>
      <c r="J749" s="4"/>
      <c r="K749" s="4">
        <v>212</v>
      </c>
      <c r="L749" s="4">
        <v>130</v>
      </c>
      <c r="M749" s="4">
        <v>1</v>
      </c>
      <c r="N749" s="4" t="s">
        <v>2</v>
      </c>
      <c r="O749" s="4">
        <v>0</v>
      </c>
      <c r="P749" s="4"/>
      <c r="Q749" s="4"/>
      <c r="R749" s="4"/>
      <c r="S749" s="4"/>
      <c r="T749" s="4"/>
      <c r="U749" s="4"/>
      <c r="V749" s="4"/>
      <c r="W749" s="4"/>
    </row>
    <row r="750" spans="1:23" x14ac:dyDescent="0.2">
      <c r="A750" s="4">
        <v>50</v>
      </c>
      <c r="B750" s="4">
        <v>0</v>
      </c>
      <c r="C750" s="4">
        <v>0</v>
      </c>
      <c r="D750" s="4">
        <v>2</v>
      </c>
      <c r="E750" s="4">
        <v>0</v>
      </c>
      <c r="F750" s="4">
        <f>ROUND(F739+F748+F749,O750)</f>
        <v>0</v>
      </c>
      <c r="G750" s="4" t="s">
        <v>253</v>
      </c>
      <c r="H750" s="4" t="s">
        <v>254</v>
      </c>
      <c r="I750" s="4"/>
      <c r="J750" s="4"/>
      <c r="K750" s="4">
        <v>212</v>
      </c>
      <c r="L750" s="4">
        <v>131</v>
      </c>
      <c r="M750" s="4">
        <v>1</v>
      </c>
      <c r="N750" s="4" t="s">
        <v>255</v>
      </c>
      <c r="O750" s="4">
        <v>0</v>
      </c>
      <c r="P750" s="4"/>
      <c r="Q750" s="4"/>
      <c r="R750" s="4"/>
      <c r="S750" s="4"/>
      <c r="T750" s="4"/>
      <c r="U750" s="4"/>
      <c r="V750" s="4"/>
      <c r="W750" s="4"/>
    </row>
    <row r="751" spans="1:23" x14ac:dyDescent="0.2">
      <c r="A751" s="4">
        <v>50</v>
      </c>
      <c r="B751" s="4">
        <v>0</v>
      </c>
      <c r="C751" s="4">
        <v>0</v>
      </c>
      <c r="D751" s="4">
        <v>2</v>
      </c>
      <c r="E751" s="4">
        <v>0</v>
      </c>
      <c r="F751" s="4">
        <f>ROUND(F752+F755+F756+F753,O751)</f>
        <v>0</v>
      </c>
      <c r="G751" s="4" t="s">
        <v>256</v>
      </c>
      <c r="H751" s="4" t="s">
        <v>257</v>
      </c>
      <c r="I751" s="4"/>
      <c r="J751" s="4"/>
      <c r="K751" s="4">
        <v>212</v>
      </c>
      <c r="L751" s="4">
        <v>132</v>
      </c>
      <c r="M751" s="4">
        <v>1</v>
      </c>
      <c r="N751" s="4" t="s">
        <v>2</v>
      </c>
      <c r="O751" s="4">
        <v>0</v>
      </c>
      <c r="P751" s="4"/>
      <c r="Q751" s="4"/>
      <c r="R751" s="4"/>
      <c r="S751" s="4"/>
      <c r="T751" s="4"/>
      <c r="U751" s="4"/>
      <c r="V751" s="4"/>
      <c r="W751" s="4"/>
    </row>
    <row r="752" spans="1:23" x14ac:dyDescent="0.2">
      <c r="A752" s="4">
        <v>50</v>
      </c>
      <c r="B752" s="4">
        <v>0</v>
      </c>
      <c r="C752" s="4">
        <v>0</v>
      </c>
      <c r="D752" s="4">
        <v>2</v>
      </c>
      <c r="E752" s="4">
        <v>0</v>
      </c>
      <c r="F752" s="4">
        <v>0</v>
      </c>
      <c r="G752" s="4" t="s">
        <v>258</v>
      </c>
      <c r="H752" s="4" t="s">
        <v>131</v>
      </c>
      <c r="I752" s="4"/>
      <c r="J752" s="4"/>
      <c r="K752" s="4">
        <v>212</v>
      </c>
      <c r="L752" s="4">
        <v>133</v>
      </c>
      <c r="M752" s="4">
        <v>3</v>
      </c>
      <c r="N752" s="4" t="s">
        <v>2</v>
      </c>
      <c r="O752" s="4">
        <v>0</v>
      </c>
      <c r="P752" s="4"/>
      <c r="Q752" s="4"/>
      <c r="R752" s="4"/>
      <c r="S752" s="4"/>
      <c r="T752" s="4"/>
      <c r="U752" s="4"/>
      <c r="V752" s="4"/>
      <c r="W752" s="4"/>
    </row>
    <row r="753" spans="1:23" x14ac:dyDescent="0.2">
      <c r="A753" s="4">
        <v>50</v>
      </c>
      <c r="B753" s="4">
        <v>0</v>
      </c>
      <c r="C753" s="4">
        <v>0</v>
      </c>
      <c r="D753" s="4">
        <v>2</v>
      </c>
      <c r="E753" s="4">
        <v>0</v>
      </c>
      <c r="F753" s="4">
        <f>0</f>
        <v>0</v>
      </c>
      <c r="G753" s="4" t="s">
        <v>259</v>
      </c>
      <c r="H753" s="4" t="s">
        <v>133</v>
      </c>
      <c r="I753" s="4"/>
      <c r="J753" s="4"/>
      <c r="K753" s="4">
        <v>212</v>
      </c>
      <c r="L753" s="4">
        <v>134</v>
      </c>
      <c r="M753" s="4">
        <v>1</v>
      </c>
      <c r="N753" s="4" t="s">
        <v>2</v>
      </c>
      <c r="O753" s="4">
        <v>-1</v>
      </c>
      <c r="P753" s="4"/>
      <c r="Q753" s="4"/>
      <c r="R753" s="4"/>
      <c r="S753" s="4"/>
      <c r="T753" s="4"/>
      <c r="U753" s="4"/>
      <c r="V753" s="4"/>
      <c r="W753" s="4"/>
    </row>
    <row r="754" spans="1:23" x14ac:dyDescent="0.2">
      <c r="A754" s="4">
        <v>50</v>
      </c>
      <c r="B754" s="4">
        <v>0</v>
      </c>
      <c r="C754" s="4">
        <v>0</v>
      </c>
      <c r="D754" s="4">
        <v>2</v>
      </c>
      <c r="E754" s="4">
        <v>0</v>
      </c>
      <c r="F754" s="4">
        <v>0</v>
      </c>
      <c r="G754" s="4" t="s">
        <v>260</v>
      </c>
      <c r="H754" s="4" t="s">
        <v>185</v>
      </c>
      <c r="I754" s="4"/>
      <c r="J754" s="4"/>
      <c r="K754" s="4">
        <v>212</v>
      </c>
      <c r="L754" s="4">
        <v>135</v>
      </c>
      <c r="M754" s="4">
        <v>1</v>
      </c>
      <c r="N754" s="4" t="s">
        <v>2</v>
      </c>
      <c r="O754" s="4">
        <v>0</v>
      </c>
      <c r="P754" s="4"/>
      <c r="Q754" s="4"/>
      <c r="R754" s="4"/>
      <c r="S754" s="4"/>
      <c r="T754" s="4"/>
      <c r="U754" s="4"/>
      <c r="V754" s="4"/>
      <c r="W754" s="4"/>
    </row>
    <row r="755" spans="1:23" x14ac:dyDescent="0.2">
      <c r="A755" s="4">
        <v>50</v>
      </c>
      <c r="B755" s="4">
        <v>0</v>
      </c>
      <c r="C755" s="4">
        <v>0</v>
      </c>
      <c r="D755" s="4">
        <v>2</v>
      </c>
      <c r="E755" s="4">
        <v>0</v>
      </c>
      <c r="F755" s="4">
        <v>0</v>
      </c>
      <c r="G755" s="4" t="s">
        <v>261</v>
      </c>
      <c r="H755" s="4" t="s">
        <v>136</v>
      </c>
      <c r="I755" s="4"/>
      <c r="J755" s="4"/>
      <c r="K755" s="4">
        <v>212</v>
      </c>
      <c r="L755" s="4">
        <v>136</v>
      </c>
      <c r="M755" s="4">
        <v>3</v>
      </c>
      <c r="N755" s="4" t="s">
        <v>2</v>
      </c>
      <c r="O755" s="4">
        <v>0</v>
      </c>
      <c r="P755" s="4"/>
      <c r="Q755" s="4"/>
      <c r="R755" s="4"/>
      <c r="S755" s="4"/>
      <c r="T755" s="4"/>
      <c r="U755" s="4"/>
      <c r="V755" s="4"/>
      <c r="W755" s="4"/>
    </row>
    <row r="756" spans="1:23" x14ac:dyDescent="0.2">
      <c r="A756" s="4">
        <v>50</v>
      </c>
      <c r="B756" s="4">
        <v>0</v>
      </c>
      <c r="C756" s="4">
        <v>0</v>
      </c>
      <c r="D756" s="4">
        <v>2</v>
      </c>
      <c r="E756" s="4">
        <v>0</v>
      </c>
      <c r="F756" s="4">
        <v>0</v>
      </c>
      <c r="G756" s="4" t="s">
        <v>262</v>
      </c>
      <c r="H756" s="4" t="s">
        <v>138</v>
      </c>
      <c r="I756" s="4"/>
      <c r="J756" s="4"/>
      <c r="K756" s="4">
        <v>212</v>
      </c>
      <c r="L756" s="4">
        <v>137</v>
      </c>
      <c r="M756" s="4">
        <v>3</v>
      </c>
      <c r="N756" s="4" t="s">
        <v>2</v>
      </c>
      <c r="O756" s="4">
        <v>0</v>
      </c>
      <c r="P756" s="4"/>
      <c r="Q756" s="4"/>
      <c r="R756" s="4"/>
      <c r="S756" s="4"/>
      <c r="T756" s="4"/>
      <c r="U756" s="4"/>
      <c r="V756" s="4"/>
      <c r="W756" s="4"/>
    </row>
    <row r="757" spans="1:23" x14ac:dyDescent="0.2">
      <c r="A757" s="4">
        <v>50</v>
      </c>
      <c r="B757" s="4">
        <v>0</v>
      </c>
      <c r="C757" s="4">
        <v>0</v>
      </c>
      <c r="D757" s="4">
        <v>2</v>
      </c>
      <c r="E757" s="4">
        <v>0</v>
      </c>
      <c r="F757" s="4">
        <v>0</v>
      </c>
      <c r="G757" s="4" t="s">
        <v>263</v>
      </c>
      <c r="H757" s="4" t="s">
        <v>140</v>
      </c>
      <c r="I757" s="4"/>
      <c r="J757" s="4"/>
      <c r="K757" s="4">
        <v>212</v>
      </c>
      <c r="L757" s="4">
        <v>138</v>
      </c>
      <c r="M757" s="4">
        <v>3</v>
      </c>
      <c r="N757" s="4" t="s">
        <v>2</v>
      </c>
      <c r="O757" s="4">
        <v>0</v>
      </c>
      <c r="P757" s="4"/>
      <c r="Q757" s="4"/>
      <c r="R757" s="4"/>
      <c r="S757" s="4"/>
      <c r="T757" s="4"/>
      <c r="U757" s="4"/>
      <c r="V757" s="4"/>
      <c r="W757" s="4"/>
    </row>
    <row r="758" spans="1:23" x14ac:dyDescent="0.2">
      <c r="A758" s="4">
        <v>50</v>
      </c>
      <c r="B758" s="4">
        <v>0</v>
      </c>
      <c r="C758" s="4">
        <v>0</v>
      </c>
      <c r="D758" s="4">
        <v>2</v>
      </c>
      <c r="E758" s="4">
        <v>0</v>
      </c>
      <c r="F758" s="4">
        <v>0</v>
      </c>
      <c r="G758" s="4" t="s">
        <v>264</v>
      </c>
      <c r="H758" s="4" t="s">
        <v>94</v>
      </c>
      <c r="I758" s="4"/>
      <c r="J758" s="4"/>
      <c r="K758" s="4">
        <v>212</v>
      </c>
      <c r="L758" s="4">
        <v>139</v>
      </c>
      <c r="M758" s="4">
        <v>3</v>
      </c>
      <c r="N758" s="4" t="s">
        <v>2</v>
      </c>
      <c r="O758" s="4">
        <v>0</v>
      </c>
      <c r="P758" s="4"/>
      <c r="Q758" s="4"/>
      <c r="R758" s="4"/>
      <c r="S758" s="4"/>
      <c r="T758" s="4"/>
      <c r="U758" s="4"/>
      <c r="V758" s="4"/>
      <c r="W758" s="4"/>
    </row>
    <row r="759" spans="1:23" x14ac:dyDescent="0.2">
      <c r="A759" s="4">
        <v>50</v>
      </c>
      <c r="B759" s="4">
        <v>0</v>
      </c>
      <c r="C759" s="4">
        <v>0</v>
      </c>
      <c r="D759" s="4">
        <v>2</v>
      </c>
      <c r="E759" s="4">
        <v>0</v>
      </c>
      <c r="F759" s="4">
        <v>0</v>
      </c>
      <c r="G759" s="4" t="s">
        <v>265</v>
      </c>
      <c r="H759" s="4" t="s">
        <v>96</v>
      </c>
      <c r="I759" s="4"/>
      <c r="J759" s="4"/>
      <c r="K759" s="4">
        <v>212</v>
      </c>
      <c r="L759" s="4">
        <v>140</v>
      </c>
      <c r="M759" s="4">
        <v>3</v>
      </c>
      <c r="N759" s="4" t="s">
        <v>2</v>
      </c>
      <c r="O759" s="4">
        <v>0</v>
      </c>
      <c r="P759" s="4"/>
      <c r="Q759" s="4"/>
      <c r="R759" s="4"/>
      <c r="S759" s="4"/>
      <c r="T759" s="4"/>
      <c r="U759" s="4"/>
      <c r="V759" s="4"/>
      <c r="W759" s="4"/>
    </row>
    <row r="760" spans="1:23" x14ac:dyDescent="0.2">
      <c r="A760" s="4">
        <v>50</v>
      </c>
      <c r="B760" s="4">
        <v>0</v>
      </c>
      <c r="C760" s="4">
        <v>0</v>
      </c>
      <c r="D760" s="4">
        <v>2</v>
      </c>
      <c r="E760" s="4">
        <v>0</v>
      </c>
      <c r="F760" s="4">
        <v>0</v>
      </c>
      <c r="G760" s="4" t="s">
        <v>266</v>
      </c>
      <c r="H760" s="4" t="s">
        <v>144</v>
      </c>
      <c r="I760" s="4"/>
      <c r="J760" s="4"/>
      <c r="K760" s="4">
        <v>212</v>
      </c>
      <c r="L760" s="4">
        <v>141</v>
      </c>
      <c r="M760" s="4">
        <v>1</v>
      </c>
      <c r="N760" s="4" t="s">
        <v>2</v>
      </c>
      <c r="O760" s="4">
        <v>0</v>
      </c>
      <c r="P760" s="4"/>
      <c r="Q760" s="4"/>
      <c r="R760" s="4"/>
      <c r="S760" s="4"/>
      <c r="T760" s="4"/>
      <c r="U760" s="4"/>
      <c r="V760" s="4"/>
      <c r="W760" s="4"/>
    </row>
    <row r="761" spans="1:23" x14ac:dyDescent="0.2">
      <c r="A761" s="4">
        <v>50</v>
      </c>
      <c r="B761" s="4">
        <v>0</v>
      </c>
      <c r="C761" s="4">
        <v>0</v>
      </c>
      <c r="D761" s="4">
        <v>2</v>
      </c>
      <c r="E761" s="4">
        <v>0</v>
      </c>
      <c r="F761" s="4">
        <v>0</v>
      </c>
      <c r="G761" s="4" t="s">
        <v>267</v>
      </c>
      <c r="H761" s="4" t="s">
        <v>146</v>
      </c>
      <c r="I761" s="4"/>
      <c r="J761" s="4"/>
      <c r="K761" s="4">
        <v>212</v>
      </c>
      <c r="L761" s="4">
        <v>142</v>
      </c>
      <c r="M761" s="4">
        <v>1</v>
      </c>
      <c r="N761" s="4" t="s">
        <v>2</v>
      </c>
      <c r="O761" s="4">
        <v>0</v>
      </c>
      <c r="P761" s="4"/>
      <c r="Q761" s="4"/>
      <c r="R761" s="4"/>
      <c r="S761" s="4"/>
      <c r="T761" s="4"/>
      <c r="U761" s="4"/>
      <c r="V761" s="4"/>
      <c r="W761" s="4"/>
    </row>
    <row r="762" spans="1:23" x14ac:dyDescent="0.2">
      <c r="A762" s="4">
        <v>50</v>
      </c>
      <c r="B762" s="4">
        <v>0</v>
      </c>
      <c r="C762" s="4">
        <v>0</v>
      </c>
      <c r="D762" s="4">
        <v>2</v>
      </c>
      <c r="E762" s="4">
        <v>0</v>
      </c>
      <c r="F762" s="4">
        <f>ROUND(F751+F760+F761,O762)</f>
        <v>0</v>
      </c>
      <c r="G762" s="4" t="s">
        <v>268</v>
      </c>
      <c r="H762" s="4" t="s">
        <v>269</v>
      </c>
      <c r="I762" s="4"/>
      <c r="J762" s="4"/>
      <c r="K762" s="4">
        <v>212</v>
      </c>
      <c r="L762" s="4">
        <v>143</v>
      </c>
      <c r="M762" s="4">
        <v>1</v>
      </c>
      <c r="N762" s="4" t="s">
        <v>270</v>
      </c>
      <c r="O762" s="4">
        <v>0</v>
      </c>
      <c r="P762" s="4"/>
      <c r="Q762" s="4"/>
      <c r="R762" s="4"/>
      <c r="S762" s="4"/>
      <c r="T762" s="4"/>
      <c r="U762" s="4"/>
      <c r="V762" s="4"/>
      <c r="W762" s="4"/>
    </row>
    <row r="763" spans="1:23" x14ac:dyDescent="0.2">
      <c r="A763" s="4">
        <v>50</v>
      </c>
      <c r="B763" s="4">
        <v>0</v>
      </c>
      <c r="C763" s="4">
        <v>0</v>
      </c>
      <c r="D763" s="4">
        <v>2</v>
      </c>
      <c r="E763" s="4">
        <v>0</v>
      </c>
      <c r="F763" s="4">
        <f>ROUND(F764+F767+F768+F765,O763)</f>
        <v>0</v>
      </c>
      <c r="G763" s="4" t="s">
        <v>271</v>
      </c>
      <c r="H763" s="4" t="s">
        <v>272</v>
      </c>
      <c r="I763" s="4"/>
      <c r="J763" s="4"/>
      <c r="K763" s="4">
        <v>212</v>
      </c>
      <c r="L763" s="4">
        <v>144</v>
      </c>
      <c r="M763" s="4">
        <v>1</v>
      </c>
      <c r="N763" s="4" t="s">
        <v>2</v>
      </c>
      <c r="O763" s="4">
        <v>0</v>
      </c>
      <c r="P763" s="4"/>
      <c r="Q763" s="4"/>
      <c r="R763" s="4"/>
      <c r="S763" s="4"/>
      <c r="T763" s="4"/>
      <c r="U763" s="4"/>
      <c r="V763" s="4"/>
      <c r="W763" s="4"/>
    </row>
    <row r="764" spans="1:23" x14ac:dyDescent="0.2">
      <c r="A764" s="4">
        <v>50</v>
      </c>
      <c r="B764" s="4">
        <v>0</v>
      </c>
      <c r="C764" s="4">
        <v>0</v>
      </c>
      <c r="D764" s="4">
        <v>2</v>
      </c>
      <c r="E764" s="4">
        <v>0</v>
      </c>
      <c r="F764" s="4">
        <v>0</v>
      </c>
      <c r="G764" s="4" t="s">
        <v>273</v>
      </c>
      <c r="H764" s="4" t="s">
        <v>131</v>
      </c>
      <c r="I764" s="4"/>
      <c r="J764" s="4"/>
      <c r="K764" s="4">
        <v>212</v>
      </c>
      <c r="L764" s="4">
        <v>145</v>
      </c>
      <c r="M764" s="4">
        <v>3</v>
      </c>
      <c r="N764" s="4" t="s">
        <v>2</v>
      </c>
      <c r="O764" s="4">
        <v>0</v>
      </c>
      <c r="P764" s="4"/>
      <c r="Q764" s="4"/>
      <c r="R764" s="4"/>
      <c r="S764" s="4"/>
      <c r="T764" s="4"/>
      <c r="U764" s="4"/>
      <c r="V764" s="4"/>
      <c r="W764" s="4"/>
    </row>
    <row r="765" spans="1:23" x14ac:dyDescent="0.2">
      <c r="A765" s="4">
        <v>50</v>
      </c>
      <c r="B765" s="4">
        <v>0</v>
      </c>
      <c r="C765" s="4">
        <v>0</v>
      </c>
      <c r="D765" s="4">
        <v>2</v>
      </c>
      <c r="E765" s="4">
        <v>0</v>
      </c>
      <c r="F765" s="4">
        <f>0</f>
        <v>0</v>
      </c>
      <c r="G765" s="4" t="s">
        <v>274</v>
      </c>
      <c r="H765" s="4" t="s">
        <v>133</v>
      </c>
      <c r="I765" s="4"/>
      <c r="J765" s="4"/>
      <c r="K765" s="4">
        <v>212</v>
      </c>
      <c r="L765" s="4">
        <v>146</v>
      </c>
      <c r="M765" s="4">
        <v>1</v>
      </c>
      <c r="N765" s="4" t="s">
        <v>2</v>
      </c>
      <c r="O765" s="4">
        <v>-1</v>
      </c>
      <c r="P765" s="4"/>
      <c r="Q765" s="4"/>
      <c r="R765" s="4"/>
      <c r="S765" s="4"/>
      <c r="T765" s="4"/>
      <c r="U765" s="4"/>
      <c r="V765" s="4"/>
      <c r="W765" s="4"/>
    </row>
    <row r="766" spans="1:23" x14ac:dyDescent="0.2">
      <c r="A766" s="4">
        <v>50</v>
      </c>
      <c r="B766" s="4">
        <v>0</v>
      </c>
      <c r="C766" s="4">
        <v>0</v>
      </c>
      <c r="D766" s="4">
        <v>2</v>
      </c>
      <c r="E766" s="4">
        <v>0</v>
      </c>
      <c r="F766" s="4">
        <v>0</v>
      </c>
      <c r="G766" s="4" t="s">
        <v>275</v>
      </c>
      <c r="H766" s="4" t="s">
        <v>92</v>
      </c>
      <c r="I766" s="4"/>
      <c r="J766" s="4"/>
      <c r="K766" s="4">
        <v>212</v>
      </c>
      <c r="L766" s="4">
        <v>147</v>
      </c>
      <c r="M766" s="4">
        <v>1</v>
      </c>
      <c r="N766" s="4" t="s">
        <v>2</v>
      </c>
      <c r="O766" s="4">
        <v>0</v>
      </c>
      <c r="P766" s="4"/>
      <c r="Q766" s="4"/>
      <c r="R766" s="4"/>
      <c r="S766" s="4"/>
      <c r="T766" s="4"/>
      <c r="U766" s="4"/>
      <c r="V766" s="4"/>
      <c r="W766" s="4"/>
    </row>
    <row r="767" spans="1:23" x14ac:dyDescent="0.2">
      <c r="A767" s="4">
        <v>50</v>
      </c>
      <c r="B767" s="4">
        <v>0</v>
      </c>
      <c r="C767" s="4">
        <v>0</v>
      </c>
      <c r="D767" s="4">
        <v>2</v>
      </c>
      <c r="E767" s="4">
        <v>0</v>
      </c>
      <c r="F767" s="4">
        <v>0</v>
      </c>
      <c r="G767" s="4" t="s">
        <v>276</v>
      </c>
      <c r="H767" s="4" t="s">
        <v>136</v>
      </c>
      <c r="I767" s="4"/>
      <c r="J767" s="4"/>
      <c r="K767" s="4">
        <v>212</v>
      </c>
      <c r="L767" s="4">
        <v>148</v>
      </c>
      <c r="M767" s="4">
        <v>3</v>
      </c>
      <c r="N767" s="4" t="s">
        <v>2</v>
      </c>
      <c r="O767" s="4">
        <v>0</v>
      </c>
      <c r="P767" s="4"/>
      <c r="Q767" s="4"/>
      <c r="R767" s="4"/>
      <c r="S767" s="4"/>
      <c r="T767" s="4"/>
      <c r="U767" s="4"/>
      <c r="V767" s="4"/>
      <c r="W767" s="4"/>
    </row>
    <row r="768" spans="1:23" x14ac:dyDescent="0.2">
      <c r="A768" s="4">
        <v>50</v>
      </c>
      <c r="B768" s="4">
        <v>0</v>
      </c>
      <c r="C768" s="4">
        <v>0</v>
      </c>
      <c r="D768" s="4">
        <v>2</v>
      </c>
      <c r="E768" s="4">
        <v>0</v>
      </c>
      <c r="F768" s="4">
        <v>0</v>
      </c>
      <c r="G768" s="4" t="s">
        <v>277</v>
      </c>
      <c r="H768" s="4" t="s">
        <v>138</v>
      </c>
      <c r="I768" s="4"/>
      <c r="J768" s="4"/>
      <c r="K768" s="4">
        <v>212</v>
      </c>
      <c r="L768" s="4">
        <v>149</v>
      </c>
      <c r="M768" s="4">
        <v>3</v>
      </c>
      <c r="N768" s="4" t="s">
        <v>2</v>
      </c>
      <c r="O768" s="4">
        <v>0</v>
      </c>
      <c r="P768" s="4"/>
      <c r="Q768" s="4"/>
      <c r="R768" s="4"/>
      <c r="S768" s="4"/>
      <c r="T768" s="4"/>
      <c r="U768" s="4"/>
      <c r="V768" s="4"/>
      <c r="W768" s="4"/>
    </row>
    <row r="769" spans="1:23" x14ac:dyDescent="0.2">
      <c r="A769" s="4">
        <v>50</v>
      </c>
      <c r="B769" s="4">
        <v>0</v>
      </c>
      <c r="C769" s="4">
        <v>0</v>
      </c>
      <c r="D769" s="4">
        <v>2</v>
      </c>
      <c r="E769" s="4">
        <v>0</v>
      </c>
      <c r="F769" s="4">
        <v>0</v>
      </c>
      <c r="G769" s="4" t="s">
        <v>278</v>
      </c>
      <c r="H769" s="4" t="s">
        <v>140</v>
      </c>
      <c r="I769" s="4"/>
      <c r="J769" s="4"/>
      <c r="K769" s="4">
        <v>212</v>
      </c>
      <c r="L769" s="4">
        <v>150</v>
      </c>
      <c r="M769" s="4">
        <v>3</v>
      </c>
      <c r="N769" s="4" t="s">
        <v>2</v>
      </c>
      <c r="O769" s="4">
        <v>0</v>
      </c>
      <c r="P769" s="4"/>
      <c r="Q769" s="4"/>
      <c r="R769" s="4"/>
      <c r="S769" s="4"/>
      <c r="T769" s="4"/>
      <c r="U769" s="4"/>
      <c r="V769" s="4"/>
      <c r="W769" s="4"/>
    </row>
    <row r="770" spans="1:23" x14ac:dyDescent="0.2">
      <c r="A770" s="4">
        <v>50</v>
      </c>
      <c r="B770" s="4">
        <v>0</v>
      </c>
      <c r="C770" s="4">
        <v>0</v>
      </c>
      <c r="D770" s="4">
        <v>2</v>
      </c>
      <c r="E770" s="4">
        <v>0</v>
      </c>
      <c r="F770" s="4">
        <v>0</v>
      </c>
      <c r="G770" s="4" t="s">
        <v>279</v>
      </c>
      <c r="H770" s="4" t="s">
        <v>94</v>
      </c>
      <c r="I770" s="4"/>
      <c r="J770" s="4"/>
      <c r="K770" s="4">
        <v>212</v>
      </c>
      <c r="L770" s="4">
        <v>151</v>
      </c>
      <c r="M770" s="4">
        <v>3</v>
      </c>
      <c r="N770" s="4" t="s">
        <v>2</v>
      </c>
      <c r="O770" s="4">
        <v>0</v>
      </c>
      <c r="P770" s="4"/>
      <c r="Q770" s="4"/>
      <c r="R770" s="4"/>
      <c r="S770" s="4"/>
      <c r="T770" s="4"/>
      <c r="U770" s="4"/>
      <c r="V770" s="4"/>
      <c r="W770" s="4"/>
    </row>
    <row r="771" spans="1:23" x14ac:dyDescent="0.2">
      <c r="A771" s="4">
        <v>50</v>
      </c>
      <c r="B771" s="4">
        <v>0</v>
      </c>
      <c r="C771" s="4">
        <v>0</v>
      </c>
      <c r="D771" s="4">
        <v>2</v>
      </c>
      <c r="E771" s="4">
        <v>0</v>
      </c>
      <c r="F771" s="4">
        <v>0</v>
      </c>
      <c r="G771" s="4" t="s">
        <v>280</v>
      </c>
      <c r="H771" s="4" t="s">
        <v>96</v>
      </c>
      <c r="I771" s="4"/>
      <c r="J771" s="4"/>
      <c r="K771" s="4">
        <v>212</v>
      </c>
      <c r="L771" s="4">
        <v>152</v>
      </c>
      <c r="M771" s="4">
        <v>3</v>
      </c>
      <c r="N771" s="4" t="s">
        <v>2</v>
      </c>
      <c r="O771" s="4">
        <v>0</v>
      </c>
      <c r="P771" s="4"/>
      <c r="Q771" s="4"/>
      <c r="R771" s="4"/>
      <c r="S771" s="4"/>
      <c r="T771" s="4"/>
      <c r="U771" s="4"/>
      <c r="V771" s="4"/>
      <c r="W771" s="4"/>
    </row>
    <row r="772" spans="1:23" x14ac:dyDescent="0.2">
      <c r="A772" s="4">
        <v>50</v>
      </c>
      <c r="B772" s="4">
        <v>0</v>
      </c>
      <c r="C772" s="4">
        <v>0</v>
      </c>
      <c r="D772" s="4">
        <v>2</v>
      </c>
      <c r="E772" s="4">
        <v>0</v>
      </c>
      <c r="F772" s="4">
        <v>0</v>
      </c>
      <c r="G772" s="4" t="s">
        <v>281</v>
      </c>
      <c r="H772" s="4" t="s">
        <v>144</v>
      </c>
      <c r="I772" s="4"/>
      <c r="J772" s="4"/>
      <c r="K772" s="4">
        <v>212</v>
      </c>
      <c r="L772" s="4">
        <v>153</v>
      </c>
      <c r="M772" s="4">
        <v>1</v>
      </c>
      <c r="N772" s="4" t="s">
        <v>2</v>
      </c>
      <c r="O772" s="4">
        <v>0</v>
      </c>
      <c r="P772" s="4"/>
      <c r="Q772" s="4"/>
      <c r="R772" s="4"/>
      <c r="S772" s="4"/>
      <c r="T772" s="4"/>
      <c r="U772" s="4"/>
      <c r="V772" s="4"/>
      <c r="W772" s="4"/>
    </row>
    <row r="773" spans="1:23" x14ac:dyDescent="0.2">
      <c r="A773" s="4">
        <v>50</v>
      </c>
      <c r="B773" s="4">
        <v>0</v>
      </c>
      <c r="C773" s="4">
        <v>0</v>
      </c>
      <c r="D773" s="4">
        <v>2</v>
      </c>
      <c r="E773" s="4">
        <v>0</v>
      </c>
      <c r="F773" s="4">
        <v>0</v>
      </c>
      <c r="G773" s="4" t="s">
        <v>282</v>
      </c>
      <c r="H773" s="4" t="s">
        <v>146</v>
      </c>
      <c r="I773" s="4"/>
      <c r="J773" s="4"/>
      <c r="K773" s="4">
        <v>212</v>
      </c>
      <c r="L773" s="4">
        <v>154</v>
      </c>
      <c r="M773" s="4">
        <v>1</v>
      </c>
      <c r="N773" s="4" t="s">
        <v>2</v>
      </c>
      <c r="O773" s="4">
        <v>0</v>
      </c>
      <c r="P773" s="4"/>
      <c r="Q773" s="4"/>
      <c r="R773" s="4"/>
      <c r="S773" s="4"/>
      <c r="T773" s="4"/>
      <c r="U773" s="4"/>
      <c r="V773" s="4"/>
      <c r="W773" s="4"/>
    </row>
    <row r="774" spans="1:23" x14ac:dyDescent="0.2">
      <c r="A774" s="4">
        <v>50</v>
      </c>
      <c r="B774" s="4">
        <v>0</v>
      </c>
      <c r="C774" s="4">
        <v>0</v>
      </c>
      <c r="D774" s="4">
        <v>2</v>
      </c>
      <c r="E774" s="4">
        <v>0</v>
      </c>
      <c r="F774" s="4">
        <f>ROUND(F763+F772+F773,O774)</f>
        <v>0</v>
      </c>
      <c r="G774" s="4" t="s">
        <v>283</v>
      </c>
      <c r="H774" s="4" t="s">
        <v>284</v>
      </c>
      <c r="I774" s="4"/>
      <c r="J774" s="4"/>
      <c r="K774" s="4">
        <v>212</v>
      </c>
      <c r="L774" s="4">
        <v>155</v>
      </c>
      <c r="M774" s="4">
        <v>1</v>
      </c>
      <c r="N774" s="4" t="s">
        <v>285</v>
      </c>
      <c r="O774" s="4">
        <v>0</v>
      </c>
      <c r="P774" s="4"/>
      <c r="Q774" s="4"/>
      <c r="R774" s="4"/>
      <c r="S774" s="4"/>
      <c r="T774" s="4"/>
      <c r="U774" s="4"/>
      <c r="V774" s="4"/>
      <c r="W774" s="4"/>
    </row>
    <row r="775" spans="1:23" x14ac:dyDescent="0.2">
      <c r="A775" s="4">
        <v>50</v>
      </c>
      <c r="B775" s="4">
        <v>0</v>
      </c>
      <c r="C775" s="4">
        <v>0</v>
      </c>
      <c r="D775" s="4">
        <v>2</v>
      </c>
      <c r="E775" s="4">
        <v>0</v>
      </c>
      <c r="F775" s="4">
        <v>0</v>
      </c>
      <c r="G775" s="4" t="s">
        <v>286</v>
      </c>
      <c r="H775" s="4" t="s">
        <v>287</v>
      </c>
      <c r="I775" s="4"/>
      <c r="J775" s="4"/>
      <c r="K775" s="4">
        <v>212</v>
      </c>
      <c r="L775" s="4">
        <v>156</v>
      </c>
      <c r="M775" s="4">
        <v>1</v>
      </c>
      <c r="N775" s="4" t="s">
        <v>2</v>
      </c>
      <c r="O775" s="4">
        <v>0</v>
      </c>
      <c r="P775" s="4"/>
      <c r="Q775" s="4"/>
      <c r="R775" s="4"/>
      <c r="S775" s="4"/>
      <c r="T775" s="4"/>
      <c r="U775" s="4"/>
      <c r="V775" s="4"/>
      <c r="W775" s="4"/>
    </row>
    <row r="776" spans="1:23" x14ac:dyDescent="0.2">
      <c r="A776" s="4">
        <v>50</v>
      </c>
      <c r="B776" s="4">
        <v>1</v>
      </c>
      <c r="C776" s="4">
        <v>0</v>
      </c>
      <c r="D776" s="4">
        <v>2</v>
      </c>
      <c r="E776" s="4">
        <v>0</v>
      </c>
      <c r="F776" s="4">
        <v>316570</v>
      </c>
      <c r="G776" s="4" t="s">
        <v>288</v>
      </c>
      <c r="H776" s="4" t="s">
        <v>288</v>
      </c>
      <c r="I776" s="4"/>
      <c r="J776" s="4"/>
      <c r="K776" s="4">
        <v>212</v>
      </c>
      <c r="L776" s="4">
        <v>157</v>
      </c>
      <c r="M776" s="4">
        <v>1</v>
      </c>
      <c r="N776" s="4" t="s">
        <v>2</v>
      </c>
      <c r="O776" s="4">
        <v>0</v>
      </c>
      <c r="P776" s="4"/>
      <c r="Q776" s="4"/>
      <c r="R776" s="4"/>
      <c r="S776" s="4"/>
      <c r="T776" s="4"/>
      <c r="U776" s="4"/>
      <c r="V776" s="4"/>
      <c r="W776" s="4"/>
    </row>
    <row r="777" spans="1:23" x14ac:dyDescent="0.2">
      <c r="A777" s="4">
        <v>50</v>
      </c>
      <c r="B777" s="4">
        <v>0</v>
      </c>
      <c r="C777" s="4">
        <v>0</v>
      </c>
      <c r="D777" s="4">
        <v>2</v>
      </c>
      <c r="E777" s="4">
        <v>0</v>
      </c>
      <c r="F777" s="4">
        <v>0</v>
      </c>
      <c r="G777" s="4" t="s">
        <v>289</v>
      </c>
      <c r="H777" s="4" t="s">
        <v>290</v>
      </c>
      <c r="I777" s="4"/>
      <c r="J777" s="4"/>
      <c r="K777" s="4">
        <v>212</v>
      </c>
      <c r="L777" s="4">
        <v>158</v>
      </c>
      <c r="M777" s="4">
        <v>1</v>
      </c>
      <c r="N777" s="4" t="s">
        <v>2</v>
      </c>
      <c r="O777" s="4">
        <v>0</v>
      </c>
      <c r="P777" s="4"/>
      <c r="Q777" s="4"/>
      <c r="R777" s="4"/>
      <c r="S777" s="4"/>
      <c r="T777" s="4"/>
      <c r="U777" s="4"/>
      <c r="V777" s="4"/>
      <c r="W777" s="4"/>
    </row>
    <row r="778" spans="1:23" x14ac:dyDescent="0.2">
      <c r="A778" s="4">
        <v>50</v>
      </c>
      <c r="B778" s="4">
        <v>1</v>
      </c>
      <c r="C778" s="4">
        <v>0</v>
      </c>
      <c r="D778" s="4">
        <v>2</v>
      </c>
      <c r="E778" s="4">
        <v>0</v>
      </c>
      <c r="F778" s="4">
        <v>338707</v>
      </c>
      <c r="G778" s="4" t="s">
        <v>291</v>
      </c>
      <c r="H778" s="4" t="s">
        <v>292</v>
      </c>
      <c r="I778" s="4"/>
      <c r="J778" s="4"/>
      <c r="K778" s="4">
        <v>212</v>
      </c>
      <c r="L778" s="4">
        <v>159</v>
      </c>
      <c r="M778" s="4">
        <v>1</v>
      </c>
      <c r="N778" s="4" t="s">
        <v>293</v>
      </c>
      <c r="O778" s="4">
        <v>0</v>
      </c>
      <c r="P778" s="4"/>
      <c r="Q778" s="4"/>
      <c r="R778" s="4"/>
      <c r="S778" s="4"/>
      <c r="T778" s="4"/>
      <c r="U778" s="4"/>
      <c r="V778" s="4"/>
      <c r="W778" s="4"/>
    </row>
    <row r="779" spans="1:23" x14ac:dyDescent="0.2">
      <c r="A779" s="4">
        <v>50</v>
      </c>
      <c r="B779" s="4">
        <v>0</v>
      </c>
      <c r="C779" s="4">
        <v>0</v>
      </c>
      <c r="D779" s="4">
        <v>2</v>
      </c>
      <c r="E779" s="4">
        <v>0</v>
      </c>
      <c r="F779" s="4">
        <f>ROUND(F658+F670+F682+F694+F706+F718+F730+F742+F754+F766,O779)</f>
        <v>0</v>
      </c>
      <c r="G779" s="4" t="s">
        <v>294</v>
      </c>
      <c r="H779" s="4" t="s">
        <v>295</v>
      </c>
      <c r="I779" s="4"/>
      <c r="J779" s="4"/>
      <c r="K779" s="4">
        <v>212</v>
      </c>
      <c r="L779" s="4">
        <v>160</v>
      </c>
      <c r="M779" s="4">
        <v>1</v>
      </c>
      <c r="N779" s="4" t="s">
        <v>2</v>
      </c>
      <c r="O779" s="4">
        <v>0</v>
      </c>
      <c r="P779" s="4"/>
      <c r="Q779" s="4"/>
      <c r="R779" s="4"/>
      <c r="S779" s="4"/>
      <c r="T779" s="4"/>
      <c r="U779" s="4"/>
      <c r="V779" s="4"/>
      <c r="W779" s="4"/>
    </row>
    <row r="780" spans="1:23" x14ac:dyDescent="0.2">
      <c r="A780" s="4">
        <v>50</v>
      </c>
      <c r="B780" s="4">
        <v>1</v>
      </c>
      <c r="C780" s="4">
        <v>0</v>
      </c>
      <c r="D780" s="4">
        <v>2</v>
      </c>
      <c r="E780" s="4">
        <v>0</v>
      </c>
      <c r="F780" s="4">
        <f>ROUND(F664+F676+F688+F700+F712+F724+F736+F748+F760+F772,O780)</f>
        <v>5266</v>
      </c>
      <c r="G780" s="4" t="s">
        <v>296</v>
      </c>
      <c r="H780" s="4" t="s">
        <v>297</v>
      </c>
      <c r="I780" s="4"/>
      <c r="J780" s="4"/>
      <c r="K780" s="4">
        <v>212</v>
      </c>
      <c r="L780" s="4">
        <v>161</v>
      </c>
      <c r="M780" s="4">
        <v>0</v>
      </c>
      <c r="N780" s="4" t="s">
        <v>2</v>
      </c>
      <c r="O780" s="4">
        <v>0</v>
      </c>
      <c r="P780" s="4"/>
      <c r="Q780" s="4"/>
      <c r="R780" s="4"/>
      <c r="S780" s="4"/>
      <c r="T780" s="4"/>
      <c r="U780" s="4"/>
      <c r="V780" s="4"/>
      <c r="W780" s="4"/>
    </row>
    <row r="781" spans="1:23" x14ac:dyDescent="0.2">
      <c r="A781" s="4">
        <v>50</v>
      </c>
      <c r="B781" s="4">
        <v>1</v>
      </c>
      <c r="C781" s="4">
        <v>0</v>
      </c>
      <c r="D781" s="4">
        <v>2</v>
      </c>
      <c r="E781" s="4">
        <v>0</v>
      </c>
      <c r="F781" s="4">
        <f>ROUND(F665+F677+F689+F701+F713+F725+F737+F749+F761+F773,O781)</f>
        <v>2553</v>
      </c>
      <c r="G781" s="4" t="s">
        <v>298</v>
      </c>
      <c r="H781" s="4" t="s">
        <v>299</v>
      </c>
      <c r="I781" s="4"/>
      <c r="J781" s="4"/>
      <c r="K781" s="4">
        <v>212</v>
      </c>
      <c r="L781" s="4">
        <v>162</v>
      </c>
      <c r="M781" s="4">
        <v>0</v>
      </c>
      <c r="N781" s="4" t="s">
        <v>2</v>
      </c>
      <c r="O781" s="4">
        <v>0</v>
      </c>
      <c r="P781" s="4"/>
      <c r="Q781" s="4"/>
      <c r="R781" s="4"/>
      <c r="S781" s="4"/>
      <c r="T781" s="4"/>
      <c r="U781" s="4"/>
      <c r="V781" s="4"/>
      <c r="W781" s="4"/>
    </row>
    <row r="782" spans="1:23" x14ac:dyDescent="0.2">
      <c r="A782" s="4">
        <v>50</v>
      </c>
      <c r="B782" s="4">
        <v>0</v>
      </c>
      <c r="C782" s="4">
        <v>0</v>
      </c>
      <c r="D782" s="4">
        <v>2</v>
      </c>
      <c r="E782" s="4">
        <v>0</v>
      </c>
      <c r="F782" s="4">
        <f>ROUND(F656+F668+F680+F692+F704+F716+F728+F740+F752+F764+F776+F657+F669+F681+F693+F705+F717+F729+F741+F753+F765,O782)</f>
        <v>633140</v>
      </c>
      <c r="G782" s="4" t="s">
        <v>300</v>
      </c>
      <c r="H782" s="4" t="s">
        <v>301</v>
      </c>
      <c r="I782" s="4"/>
      <c r="J782" s="4"/>
      <c r="K782" s="4">
        <v>212</v>
      </c>
      <c r="L782" s="4">
        <v>163</v>
      </c>
      <c r="M782" s="4">
        <v>3</v>
      </c>
      <c r="N782" s="4" t="s">
        <v>2</v>
      </c>
      <c r="O782" s="4">
        <v>0</v>
      </c>
      <c r="P782" s="4"/>
      <c r="Q782" s="4"/>
      <c r="R782" s="4"/>
      <c r="S782" s="4"/>
      <c r="T782" s="4"/>
      <c r="U782" s="4"/>
      <c r="V782" s="4"/>
      <c r="W782" s="4"/>
    </row>
    <row r="783" spans="1:23" x14ac:dyDescent="0.2">
      <c r="A783" s="4">
        <v>50</v>
      </c>
      <c r="B783" s="4">
        <v>1</v>
      </c>
      <c r="C783" s="4">
        <v>0</v>
      </c>
      <c r="D783" s="4">
        <v>2</v>
      </c>
      <c r="E783" s="4">
        <v>205</v>
      </c>
      <c r="F783" s="4">
        <f>ROUND(F659+F671+F683+F695+F707+F719+F731+F743+F755+F767,O783)</f>
        <v>4672</v>
      </c>
      <c r="G783" s="4" t="s">
        <v>302</v>
      </c>
      <c r="H783" s="4" t="s">
        <v>303</v>
      </c>
      <c r="I783" s="4"/>
      <c r="J783" s="4"/>
      <c r="K783" s="4">
        <v>212</v>
      </c>
      <c r="L783" s="4">
        <v>164</v>
      </c>
      <c r="M783" s="4">
        <v>0</v>
      </c>
      <c r="N783" s="4" t="s">
        <v>2</v>
      </c>
      <c r="O783" s="4">
        <v>0</v>
      </c>
      <c r="P783" s="4"/>
      <c r="Q783" s="4"/>
      <c r="R783" s="4"/>
      <c r="S783" s="4"/>
      <c r="T783" s="4"/>
      <c r="U783" s="4"/>
      <c r="V783" s="4"/>
      <c r="W783" s="4"/>
    </row>
    <row r="784" spans="1:23" x14ac:dyDescent="0.2">
      <c r="A784" s="4">
        <v>50</v>
      </c>
      <c r="B784" s="4">
        <v>0</v>
      </c>
      <c r="C784" s="4">
        <v>0</v>
      </c>
      <c r="D784" s="4">
        <v>2</v>
      </c>
      <c r="E784" s="4">
        <v>0</v>
      </c>
      <c r="F784" s="4">
        <f>ROUND(F660+F672+F684+F696+F708+F720+F732+F744+F756+F768+F775,O784)</f>
        <v>9646</v>
      </c>
      <c r="G784" s="4" t="s">
        <v>304</v>
      </c>
      <c r="H784" s="4" t="s">
        <v>305</v>
      </c>
      <c r="I784" s="4"/>
      <c r="J784" s="4"/>
      <c r="K784" s="4">
        <v>212</v>
      </c>
      <c r="L784" s="4">
        <v>165</v>
      </c>
      <c r="M784" s="4">
        <v>3</v>
      </c>
      <c r="N784" s="4" t="s">
        <v>2</v>
      </c>
      <c r="O784" s="4">
        <v>0</v>
      </c>
      <c r="P784" s="4"/>
      <c r="Q784" s="4"/>
      <c r="R784" s="4"/>
      <c r="S784" s="4"/>
      <c r="T784" s="4"/>
      <c r="U784" s="4"/>
      <c r="V784" s="4"/>
      <c r="W784" s="4"/>
    </row>
    <row r="785" spans="1:206" x14ac:dyDescent="0.2">
      <c r="A785" s="4">
        <v>50</v>
      </c>
      <c r="B785" s="4">
        <v>1</v>
      </c>
      <c r="C785" s="4">
        <v>0</v>
      </c>
      <c r="D785" s="4">
        <v>2</v>
      </c>
      <c r="E785" s="4">
        <v>0</v>
      </c>
      <c r="F785" s="4">
        <f>ROUND(F661+F673+F685+F697+F709+F721+F733+F745+F757+F769,O785)</f>
        <v>1110</v>
      </c>
      <c r="G785" s="4" t="s">
        <v>306</v>
      </c>
      <c r="H785" s="4" t="s">
        <v>307</v>
      </c>
      <c r="I785" s="4"/>
      <c r="J785" s="4"/>
      <c r="K785" s="4">
        <v>212</v>
      </c>
      <c r="L785" s="4">
        <v>166</v>
      </c>
      <c r="M785" s="4">
        <v>0</v>
      </c>
      <c r="N785" s="4" t="s">
        <v>2</v>
      </c>
      <c r="O785" s="4">
        <v>0</v>
      </c>
      <c r="P785" s="4"/>
      <c r="Q785" s="4"/>
      <c r="R785" s="4"/>
      <c r="S785" s="4"/>
      <c r="T785" s="4"/>
      <c r="U785" s="4"/>
      <c r="V785" s="4"/>
      <c r="W785" s="4"/>
    </row>
    <row r="786" spans="1:206" x14ac:dyDescent="0.2">
      <c r="A786" s="4">
        <v>50</v>
      </c>
      <c r="B786" s="4">
        <v>0</v>
      </c>
      <c r="C786" s="4">
        <v>0</v>
      </c>
      <c r="D786" s="4">
        <v>2</v>
      </c>
      <c r="E786" s="4">
        <v>0</v>
      </c>
      <c r="F786" s="4">
        <f>ROUND(F783+F785,O786)</f>
        <v>5782</v>
      </c>
      <c r="G786" s="4" t="s">
        <v>308</v>
      </c>
      <c r="H786" s="4" t="s">
        <v>309</v>
      </c>
      <c r="I786" s="4"/>
      <c r="J786" s="4"/>
      <c r="K786" s="4">
        <v>212</v>
      </c>
      <c r="L786" s="4">
        <v>167</v>
      </c>
      <c r="M786" s="4">
        <v>3</v>
      </c>
      <c r="N786" s="4" t="s">
        <v>310</v>
      </c>
      <c r="O786" s="4">
        <v>0</v>
      </c>
      <c r="P786" s="4"/>
      <c r="Q786" s="4"/>
      <c r="R786" s="4"/>
      <c r="S786" s="4"/>
      <c r="T786" s="4"/>
      <c r="U786" s="4"/>
      <c r="V786" s="4"/>
      <c r="W786" s="4"/>
    </row>
    <row r="787" spans="1:206" x14ac:dyDescent="0.2">
      <c r="A787" s="4">
        <v>50</v>
      </c>
      <c r="B787" s="4">
        <v>1</v>
      </c>
      <c r="C787" s="4">
        <v>0</v>
      </c>
      <c r="D787" s="4">
        <v>2</v>
      </c>
      <c r="E787" s="4">
        <v>0</v>
      </c>
      <c r="F787" s="4">
        <f>ROUND(F662+F674+F686+F698+F710+F722+F734+F746+F758+F770,O787)</f>
        <v>577</v>
      </c>
      <c r="G787" s="4" t="s">
        <v>311</v>
      </c>
      <c r="H787" s="4" t="s">
        <v>312</v>
      </c>
      <c r="I787" s="4"/>
      <c r="J787" s="4"/>
      <c r="K787" s="4">
        <v>212</v>
      </c>
      <c r="L787" s="4">
        <v>168</v>
      </c>
      <c r="M787" s="4">
        <v>0</v>
      </c>
      <c r="N787" s="4" t="s">
        <v>2</v>
      </c>
      <c r="O787" s="4">
        <v>0</v>
      </c>
      <c r="P787" s="4"/>
      <c r="Q787" s="4"/>
      <c r="R787" s="4"/>
      <c r="S787" s="4"/>
      <c r="T787" s="4"/>
      <c r="U787" s="4"/>
      <c r="V787" s="4"/>
      <c r="W787" s="4"/>
    </row>
    <row r="788" spans="1:206" x14ac:dyDescent="0.2">
      <c r="A788" s="4">
        <v>50</v>
      </c>
      <c r="B788" s="4">
        <v>1</v>
      </c>
      <c r="C788" s="4">
        <v>0</v>
      </c>
      <c r="D788" s="4">
        <v>2</v>
      </c>
      <c r="E788" s="4">
        <v>0</v>
      </c>
      <c r="F788" s="4">
        <f>ROUND(F663+F675+F687+F699+F711+F723+F735+F747+F759+F771,O788)</f>
        <v>100</v>
      </c>
      <c r="G788" s="4" t="s">
        <v>313</v>
      </c>
      <c r="H788" s="4" t="s">
        <v>314</v>
      </c>
      <c r="I788" s="4"/>
      <c r="J788" s="4"/>
      <c r="K788" s="4">
        <v>212</v>
      </c>
      <c r="L788" s="4">
        <v>169</v>
      </c>
      <c r="M788" s="4">
        <v>0</v>
      </c>
      <c r="N788" s="4" t="s">
        <v>2</v>
      </c>
      <c r="O788" s="4">
        <v>0</v>
      </c>
      <c r="P788" s="4"/>
      <c r="Q788" s="4"/>
      <c r="R788" s="4"/>
      <c r="S788" s="4"/>
      <c r="T788" s="4"/>
      <c r="U788" s="4"/>
      <c r="V788" s="4"/>
      <c r="W788" s="4"/>
    </row>
    <row r="789" spans="1:206" x14ac:dyDescent="0.2">
      <c r="A789" s="4">
        <v>50</v>
      </c>
      <c r="B789" s="4">
        <v>1</v>
      </c>
      <c r="C789" s="4">
        <v>0</v>
      </c>
      <c r="D789" s="4">
        <v>2</v>
      </c>
      <c r="E789" s="4">
        <v>207</v>
      </c>
      <c r="F789" s="4">
        <f>ROUND(F787+F788,O789)</f>
        <v>677</v>
      </c>
      <c r="G789" s="4" t="s">
        <v>315</v>
      </c>
      <c r="H789" s="4" t="s">
        <v>316</v>
      </c>
      <c r="I789" s="4"/>
      <c r="J789" s="4"/>
      <c r="K789" s="4">
        <v>212</v>
      </c>
      <c r="L789" s="4">
        <v>170</v>
      </c>
      <c r="M789" s="4">
        <v>0</v>
      </c>
      <c r="N789" s="4" t="s">
        <v>317</v>
      </c>
      <c r="O789" s="4">
        <v>0</v>
      </c>
      <c r="P789" s="4"/>
      <c r="Q789" s="4"/>
      <c r="R789" s="4"/>
      <c r="S789" s="4"/>
      <c r="T789" s="4"/>
      <c r="U789" s="4"/>
      <c r="V789" s="4"/>
      <c r="W789" s="4"/>
    </row>
    <row r="790" spans="1:206" x14ac:dyDescent="0.2">
      <c r="A790" s="4">
        <v>50</v>
      </c>
      <c r="B790" s="4">
        <v>0</v>
      </c>
      <c r="C790" s="4">
        <v>0</v>
      </c>
      <c r="D790" s="4">
        <v>2</v>
      </c>
      <c r="E790" s="4">
        <v>214</v>
      </c>
      <c r="F790" s="4">
        <v>338707</v>
      </c>
      <c r="G790" s="4" t="s">
        <v>318</v>
      </c>
      <c r="H790" s="4" t="s">
        <v>319</v>
      </c>
      <c r="I790" s="4"/>
      <c r="J790" s="4"/>
      <c r="K790" s="4">
        <v>212</v>
      </c>
      <c r="L790" s="4">
        <v>171</v>
      </c>
      <c r="M790" s="4">
        <v>3</v>
      </c>
      <c r="N790" s="4" t="s">
        <v>2</v>
      </c>
      <c r="O790" s="4">
        <v>0</v>
      </c>
      <c r="P790" s="4"/>
      <c r="Q790" s="4"/>
      <c r="R790" s="4"/>
      <c r="S790" s="4"/>
      <c r="T790" s="4"/>
      <c r="U790" s="4"/>
      <c r="V790" s="4"/>
      <c r="W790" s="4"/>
    </row>
    <row r="791" spans="1:206" x14ac:dyDescent="0.2">
      <c r="A791" s="4">
        <v>50</v>
      </c>
      <c r="B791" s="4">
        <v>0</v>
      </c>
      <c r="C791" s="4">
        <v>0</v>
      </c>
      <c r="D791" s="4">
        <v>2</v>
      </c>
      <c r="E791" s="4">
        <v>215</v>
      </c>
      <c r="F791" s="4">
        <f>ROUND(F666,O791)</f>
        <v>0</v>
      </c>
      <c r="G791" s="4" t="s">
        <v>320</v>
      </c>
      <c r="H791" s="4" t="s">
        <v>321</v>
      </c>
      <c r="I791" s="4"/>
      <c r="J791" s="4"/>
      <c r="K791" s="4">
        <v>212</v>
      </c>
      <c r="L791" s="4">
        <v>172</v>
      </c>
      <c r="M791" s="4">
        <v>3</v>
      </c>
      <c r="N791" s="4" t="s">
        <v>2</v>
      </c>
      <c r="O791" s="4">
        <v>0</v>
      </c>
      <c r="P791" s="4"/>
      <c r="Q791" s="4"/>
      <c r="R791" s="4"/>
      <c r="S791" s="4"/>
      <c r="T791" s="4"/>
      <c r="U791" s="4"/>
      <c r="V791" s="4"/>
      <c r="W791" s="4"/>
    </row>
    <row r="792" spans="1:206" x14ac:dyDescent="0.2">
      <c r="A792" s="4">
        <v>50</v>
      </c>
      <c r="B792" s="4">
        <v>0</v>
      </c>
      <c r="C792" s="4">
        <v>0</v>
      </c>
      <c r="D792" s="4">
        <v>2</v>
      </c>
      <c r="E792" s="4">
        <v>216</v>
      </c>
      <c r="F792" s="4">
        <f>ROUND(F654,O792)</f>
        <v>0</v>
      </c>
      <c r="G792" s="4" t="s">
        <v>322</v>
      </c>
      <c r="H792" s="4" t="s">
        <v>323</v>
      </c>
      <c r="I792" s="4"/>
      <c r="J792" s="4"/>
      <c r="K792" s="4">
        <v>212</v>
      </c>
      <c r="L792" s="4">
        <v>173</v>
      </c>
      <c r="M792" s="4">
        <v>3</v>
      </c>
      <c r="N792" s="4" t="s">
        <v>2</v>
      </c>
      <c r="O792" s="4">
        <v>0</v>
      </c>
      <c r="P792" s="4"/>
      <c r="Q792" s="4"/>
      <c r="R792" s="4"/>
      <c r="S792" s="4"/>
      <c r="T792" s="4"/>
      <c r="U792" s="4"/>
      <c r="V792" s="4"/>
      <c r="W792" s="4"/>
    </row>
    <row r="793" spans="1:206" x14ac:dyDescent="0.2">
      <c r="A793" s="4">
        <v>50</v>
      </c>
      <c r="B793" s="4">
        <v>0</v>
      </c>
      <c r="C793" s="4">
        <v>0</v>
      </c>
      <c r="D793" s="4">
        <v>2</v>
      </c>
      <c r="E793" s="4">
        <v>217</v>
      </c>
      <c r="F793" s="4">
        <f>ROUND(F774+F762,O793)</f>
        <v>0</v>
      </c>
      <c r="G793" s="4" t="s">
        <v>324</v>
      </c>
      <c r="H793" s="4" t="s">
        <v>325</v>
      </c>
      <c r="I793" s="4"/>
      <c r="J793" s="4"/>
      <c r="K793" s="4">
        <v>212</v>
      </c>
      <c r="L793" s="4">
        <v>174</v>
      </c>
      <c r="M793" s="4">
        <v>3</v>
      </c>
      <c r="N793" s="4" t="s">
        <v>2</v>
      </c>
      <c r="O793" s="4">
        <v>0</v>
      </c>
      <c r="P793" s="4"/>
      <c r="Q793" s="4"/>
      <c r="R793" s="4"/>
      <c r="S793" s="4"/>
      <c r="T793" s="4"/>
      <c r="U793" s="4"/>
      <c r="V793" s="4"/>
      <c r="W793" s="4"/>
    </row>
    <row r="794" spans="1:206" x14ac:dyDescent="0.2">
      <c r="A794" s="4">
        <v>50</v>
      </c>
      <c r="B794" s="4">
        <v>0</v>
      </c>
      <c r="C794" s="4">
        <v>0</v>
      </c>
      <c r="D794" s="4">
        <v>2</v>
      </c>
      <c r="E794" s="4">
        <v>213</v>
      </c>
      <c r="F794" s="4">
        <f>ROUND(F790+F791+F792+F793,O794)</f>
        <v>338707</v>
      </c>
      <c r="G794" s="4" t="s">
        <v>292</v>
      </c>
      <c r="H794" s="4" t="s">
        <v>326</v>
      </c>
      <c r="I794" s="4"/>
      <c r="J794" s="4"/>
      <c r="K794" s="4">
        <v>212</v>
      </c>
      <c r="L794" s="4">
        <v>175</v>
      </c>
      <c r="M794" s="4">
        <v>3</v>
      </c>
      <c r="N794" s="4" t="s">
        <v>2</v>
      </c>
      <c r="O794" s="4">
        <v>0</v>
      </c>
      <c r="P794" s="4"/>
      <c r="Q794" s="4"/>
      <c r="R794" s="4"/>
      <c r="S794" s="4"/>
      <c r="T794" s="4"/>
      <c r="U794" s="4"/>
      <c r="V794" s="4"/>
      <c r="W794" s="4"/>
    </row>
    <row r="796" spans="1:206" x14ac:dyDescent="0.2">
      <c r="A796" s="2">
        <v>51</v>
      </c>
      <c r="B796" s="2">
        <f>B20</f>
        <v>1</v>
      </c>
      <c r="C796" s="2">
        <f>A20</f>
        <v>3</v>
      </c>
      <c r="D796" s="2">
        <f>ROW(A20)</f>
        <v>20</v>
      </c>
      <c r="E796" s="2"/>
      <c r="F796" s="2" t="str">
        <f>IF(F20&lt;&gt;"",F20,"")</f>
        <v/>
      </c>
      <c r="G796" s="2" t="str">
        <f>IF(G20&lt;&gt;"",G20,"")</f>
        <v>Строительство склада на территории складского комплекса</v>
      </c>
      <c r="H796" s="2">
        <v>0</v>
      </c>
      <c r="I796" s="2"/>
      <c r="J796" s="2"/>
      <c r="K796" s="2"/>
      <c r="L796" s="2"/>
      <c r="M796" s="2"/>
      <c r="N796" s="2"/>
      <c r="O796" s="2">
        <f t="shared" ref="O796:T796" si="140">ROUND(O35+O236+O430+O618+AB796,0)</f>
        <v>17815939</v>
      </c>
      <c r="P796" s="2">
        <f t="shared" si="140"/>
        <v>14583084</v>
      </c>
      <c r="Q796" s="2">
        <f t="shared" si="140"/>
        <v>820017</v>
      </c>
      <c r="R796" s="2">
        <f t="shared" si="140"/>
        <v>101600</v>
      </c>
      <c r="S796" s="2">
        <f t="shared" si="140"/>
        <v>2412838</v>
      </c>
      <c r="T796" s="2">
        <f t="shared" si="140"/>
        <v>0</v>
      </c>
      <c r="U796" s="2">
        <f>U35+U236+U430+U618+AH796</f>
        <v>267827.61736670003</v>
      </c>
      <c r="V796" s="2">
        <f>V35+V236+V430+V618+AI796</f>
        <v>7852.3923193999999</v>
      </c>
      <c r="W796" s="2">
        <f>ROUND(W35+W236+W430+W618+AJ796,0)</f>
        <v>0</v>
      </c>
      <c r="X796" s="2">
        <f>ROUND(X35+X236+X430+X618+AK796,0)</f>
        <v>2701764</v>
      </c>
      <c r="Y796" s="2">
        <f>ROUND(Y35+Y236+Y430+Y618+AL796,0)</f>
        <v>1508243</v>
      </c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>
        <f t="shared" ref="AO796:BD796" si="141">ROUND(AO35+AO236+AO430+AO618+BX796,0)</f>
        <v>0</v>
      </c>
      <c r="AP796" s="2">
        <f t="shared" si="141"/>
        <v>0</v>
      </c>
      <c r="AQ796" s="2">
        <f t="shared" si="141"/>
        <v>0</v>
      </c>
      <c r="AR796" s="2">
        <f t="shared" si="141"/>
        <v>24456486</v>
      </c>
      <c r="AS796" s="2">
        <f t="shared" si="141"/>
        <v>24456486</v>
      </c>
      <c r="AT796" s="2">
        <f t="shared" si="141"/>
        <v>0</v>
      </c>
      <c r="AU796" s="2">
        <f t="shared" si="141"/>
        <v>0</v>
      </c>
      <c r="AV796" s="2">
        <f t="shared" si="141"/>
        <v>14583084</v>
      </c>
      <c r="AW796" s="2">
        <f t="shared" si="141"/>
        <v>14583084</v>
      </c>
      <c r="AX796" s="2">
        <f t="shared" si="141"/>
        <v>0</v>
      </c>
      <c r="AY796" s="2">
        <f t="shared" si="141"/>
        <v>14583084</v>
      </c>
      <c r="AZ796" s="2">
        <f t="shared" si="141"/>
        <v>0</v>
      </c>
      <c r="BA796" s="2">
        <f t="shared" si="141"/>
        <v>0</v>
      </c>
      <c r="BB796" s="2">
        <f t="shared" si="141"/>
        <v>0</v>
      </c>
      <c r="BC796" s="2">
        <f t="shared" si="141"/>
        <v>0</v>
      </c>
      <c r="BD796" s="2">
        <f t="shared" si="141"/>
        <v>2430540</v>
      </c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  <c r="EJ796" s="3"/>
      <c r="EK796" s="3"/>
      <c r="EL796" s="3"/>
      <c r="EM796" s="3"/>
      <c r="EN796" s="3"/>
      <c r="EO796" s="3"/>
      <c r="EP796" s="3"/>
      <c r="EQ796" s="3"/>
      <c r="ER796" s="3"/>
      <c r="ES796" s="3"/>
      <c r="ET796" s="3"/>
      <c r="EU796" s="3"/>
      <c r="EV796" s="3"/>
      <c r="EW796" s="3"/>
      <c r="EX796" s="3"/>
      <c r="EY796" s="3"/>
      <c r="EZ796" s="3"/>
      <c r="FA796" s="3"/>
      <c r="FB796" s="3"/>
      <c r="FC796" s="3"/>
      <c r="FD796" s="3"/>
      <c r="FE796" s="3"/>
      <c r="FF796" s="3"/>
      <c r="FG796" s="3"/>
      <c r="FH796" s="3"/>
      <c r="FI796" s="3"/>
      <c r="FJ796" s="3"/>
      <c r="FK796" s="3"/>
      <c r="FL796" s="3"/>
      <c r="FM796" s="3"/>
      <c r="FN796" s="3"/>
      <c r="FO796" s="3"/>
      <c r="FP796" s="3"/>
      <c r="FQ796" s="3"/>
      <c r="FR796" s="3"/>
      <c r="FS796" s="3"/>
      <c r="FT796" s="3"/>
      <c r="FU796" s="3"/>
      <c r="FV796" s="3"/>
      <c r="FW796" s="3"/>
      <c r="FX796" s="3"/>
      <c r="FY796" s="3"/>
      <c r="FZ796" s="3"/>
      <c r="GA796" s="3"/>
      <c r="GB796" s="3"/>
      <c r="GC796" s="3"/>
      <c r="GD796" s="3"/>
      <c r="GE796" s="3"/>
      <c r="GF796" s="3"/>
      <c r="GG796" s="3"/>
      <c r="GH796" s="3"/>
      <c r="GI796" s="3"/>
      <c r="GJ796" s="3"/>
      <c r="GK796" s="3"/>
      <c r="GL796" s="3"/>
      <c r="GM796" s="3"/>
      <c r="GN796" s="3"/>
      <c r="GO796" s="3"/>
      <c r="GP796" s="3"/>
      <c r="GQ796" s="3"/>
      <c r="GR796" s="3"/>
      <c r="GS796" s="3"/>
      <c r="GT796" s="3"/>
      <c r="GU796" s="3"/>
      <c r="GV796" s="3"/>
      <c r="GW796" s="3"/>
      <c r="GX796" s="3">
        <v>0</v>
      </c>
    </row>
    <row r="798" spans="1:206" x14ac:dyDescent="0.2">
      <c r="A798" s="4">
        <v>50</v>
      </c>
      <c r="B798" s="4">
        <v>0</v>
      </c>
      <c r="C798" s="4">
        <v>0</v>
      </c>
      <c r="D798" s="4">
        <v>1</v>
      </c>
      <c r="E798" s="4">
        <v>201</v>
      </c>
      <c r="F798" s="4">
        <f>ROUND(Source!O796,O798)</f>
        <v>17815939</v>
      </c>
      <c r="G798" s="4" t="s">
        <v>53</v>
      </c>
      <c r="H798" s="4" t="s">
        <v>54</v>
      </c>
      <c r="I798" s="4"/>
      <c r="J798" s="4"/>
      <c r="K798" s="4">
        <v>201</v>
      </c>
      <c r="L798" s="4">
        <v>1</v>
      </c>
      <c r="M798" s="4">
        <v>3</v>
      </c>
      <c r="N798" s="4" t="s">
        <v>2</v>
      </c>
      <c r="O798" s="4">
        <v>0</v>
      </c>
      <c r="P798" s="4"/>
      <c r="Q798" s="4"/>
      <c r="R798" s="4"/>
      <c r="S798" s="4"/>
      <c r="T798" s="4"/>
      <c r="U798" s="4"/>
      <c r="V798" s="4"/>
      <c r="W798" s="4"/>
    </row>
    <row r="799" spans="1:206" x14ac:dyDescent="0.2">
      <c r="A799" s="4">
        <v>50</v>
      </c>
      <c r="B799" s="4">
        <v>0</v>
      </c>
      <c r="C799" s="4">
        <v>0</v>
      </c>
      <c r="D799" s="4">
        <v>1</v>
      </c>
      <c r="E799" s="4">
        <v>202</v>
      </c>
      <c r="F799" s="4">
        <f>ROUND(Source!P796,O799)</f>
        <v>14583084</v>
      </c>
      <c r="G799" s="4" t="s">
        <v>55</v>
      </c>
      <c r="H799" s="4" t="s">
        <v>56</v>
      </c>
      <c r="I799" s="4"/>
      <c r="J799" s="4"/>
      <c r="K799" s="4">
        <v>202</v>
      </c>
      <c r="L799" s="4">
        <v>2</v>
      </c>
      <c r="M799" s="4">
        <v>3</v>
      </c>
      <c r="N799" s="4" t="s">
        <v>2</v>
      </c>
      <c r="O799" s="4">
        <v>0</v>
      </c>
      <c r="P799" s="4"/>
      <c r="Q799" s="4"/>
      <c r="R799" s="4"/>
      <c r="S799" s="4"/>
      <c r="T799" s="4"/>
      <c r="U799" s="4"/>
      <c r="V799" s="4"/>
      <c r="W799" s="4"/>
    </row>
    <row r="800" spans="1:206" x14ac:dyDescent="0.2">
      <c r="A800" s="4">
        <v>50</v>
      </c>
      <c r="B800" s="4">
        <v>0</v>
      </c>
      <c r="C800" s="4">
        <v>0</v>
      </c>
      <c r="D800" s="4">
        <v>1</v>
      </c>
      <c r="E800" s="4">
        <v>222</v>
      </c>
      <c r="F800" s="4">
        <f>ROUND(Source!AO796,O800)</f>
        <v>0</v>
      </c>
      <c r="G800" s="4" t="s">
        <v>57</v>
      </c>
      <c r="H800" s="4" t="s">
        <v>58</v>
      </c>
      <c r="I800" s="4"/>
      <c r="J800" s="4"/>
      <c r="K800" s="4">
        <v>222</v>
      </c>
      <c r="L800" s="4">
        <v>3</v>
      </c>
      <c r="M800" s="4">
        <v>3</v>
      </c>
      <c r="N800" s="4" t="s">
        <v>2</v>
      </c>
      <c r="O800" s="4">
        <v>0</v>
      </c>
      <c r="P800" s="4"/>
      <c r="Q800" s="4"/>
      <c r="R800" s="4"/>
      <c r="S800" s="4"/>
      <c r="T800" s="4"/>
      <c r="U800" s="4"/>
      <c r="V800" s="4"/>
      <c r="W800" s="4"/>
    </row>
    <row r="801" spans="1:23" x14ac:dyDescent="0.2">
      <c r="A801" s="4">
        <v>50</v>
      </c>
      <c r="B801" s="4">
        <v>0</v>
      </c>
      <c r="C801" s="4">
        <v>0</v>
      </c>
      <c r="D801" s="4">
        <v>1</v>
      </c>
      <c r="E801" s="4">
        <v>225</v>
      </c>
      <c r="F801" s="4">
        <f>ROUND(Source!AV796,O801)</f>
        <v>14583084</v>
      </c>
      <c r="G801" s="4" t="s">
        <v>59</v>
      </c>
      <c r="H801" s="4" t="s">
        <v>60</v>
      </c>
      <c r="I801" s="4"/>
      <c r="J801" s="4"/>
      <c r="K801" s="4">
        <v>225</v>
      </c>
      <c r="L801" s="4">
        <v>4</v>
      </c>
      <c r="M801" s="4">
        <v>3</v>
      </c>
      <c r="N801" s="4" t="s">
        <v>2</v>
      </c>
      <c r="O801" s="4">
        <v>0</v>
      </c>
      <c r="P801" s="4"/>
      <c r="Q801" s="4"/>
      <c r="R801" s="4"/>
      <c r="S801" s="4"/>
      <c r="T801" s="4"/>
      <c r="U801" s="4"/>
      <c r="V801" s="4"/>
      <c r="W801" s="4"/>
    </row>
    <row r="802" spans="1:23" x14ac:dyDescent="0.2">
      <c r="A802" s="4">
        <v>50</v>
      </c>
      <c r="B802" s="4">
        <v>0</v>
      </c>
      <c r="C802" s="4">
        <v>0</v>
      </c>
      <c r="D802" s="4">
        <v>1</v>
      </c>
      <c r="E802" s="4">
        <v>226</v>
      </c>
      <c r="F802" s="4">
        <f>ROUND(Source!AW796,O802)</f>
        <v>14583084</v>
      </c>
      <c r="G802" s="4" t="s">
        <v>61</v>
      </c>
      <c r="H802" s="4" t="s">
        <v>62</v>
      </c>
      <c r="I802" s="4"/>
      <c r="J802" s="4"/>
      <c r="K802" s="4">
        <v>226</v>
      </c>
      <c r="L802" s="4">
        <v>5</v>
      </c>
      <c r="M802" s="4">
        <v>3</v>
      </c>
      <c r="N802" s="4" t="s">
        <v>2</v>
      </c>
      <c r="O802" s="4">
        <v>0</v>
      </c>
      <c r="P802" s="4"/>
      <c r="Q802" s="4"/>
      <c r="R802" s="4"/>
      <c r="S802" s="4"/>
      <c r="T802" s="4"/>
      <c r="U802" s="4"/>
      <c r="V802" s="4"/>
      <c r="W802" s="4"/>
    </row>
    <row r="803" spans="1:23" x14ac:dyDescent="0.2">
      <c r="A803" s="4">
        <v>50</v>
      </c>
      <c r="B803" s="4">
        <v>0</v>
      </c>
      <c r="C803" s="4">
        <v>0</v>
      </c>
      <c r="D803" s="4">
        <v>1</v>
      </c>
      <c r="E803" s="4">
        <v>227</v>
      </c>
      <c r="F803" s="4">
        <f>ROUND(Source!AX796,O803)</f>
        <v>0</v>
      </c>
      <c r="G803" s="4" t="s">
        <v>63</v>
      </c>
      <c r="H803" s="4" t="s">
        <v>64</v>
      </c>
      <c r="I803" s="4"/>
      <c r="J803" s="4"/>
      <c r="K803" s="4">
        <v>227</v>
      </c>
      <c r="L803" s="4">
        <v>6</v>
      </c>
      <c r="M803" s="4">
        <v>3</v>
      </c>
      <c r="N803" s="4" t="s">
        <v>2</v>
      </c>
      <c r="O803" s="4">
        <v>0</v>
      </c>
      <c r="P803" s="4"/>
      <c r="Q803" s="4"/>
      <c r="R803" s="4"/>
      <c r="S803" s="4"/>
      <c r="T803" s="4"/>
      <c r="U803" s="4"/>
      <c r="V803" s="4"/>
      <c r="W803" s="4"/>
    </row>
    <row r="804" spans="1:23" x14ac:dyDescent="0.2">
      <c r="A804" s="4">
        <v>50</v>
      </c>
      <c r="B804" s="4">
        <v>0</v>
      </c>
      <c r="C804" s="4">
        <v>0</v>
      </c>
      <c r="D804" s="4">
        <v>1</v>
      </c>
      <c r="E804" s="4">
        <v>228</v>
      </c>
      <c r="F804" s="4">
        <f>ROUND(Source!AY796,O804)</f>
        <v>14583084</v>
      </c>
      <c r="G804" s="4" t="s">
        <v>65</v>
      </c>
      <c r="H804" s="4" t="s">
        <v>66</v>
      </c>
      <c r="I804" s="4"/>
      <c r="J804" s="4"/>
      <c r="K804" s="4">
        <v>228</v>
      </c>
      <c r="L804" s="4">
        <v>7</v>
      </c>
      <c r="M804" s="4">
        <v>3</v>
      </c>
      <c r="N804" s="4" t="s">
        <v>2</v>
      </c>
      <c r="O804" s="4">
        <v>0</v>
      </c>
      <c r="P804" s="4"/>
      <c r="Q804" s="4"/>
      <c r="R804" s="4"/>
      <c r="S804" s="4"/>
      <c r="T804" s="4"/>
      <c r="U804" s="4"/>
      <c r="V804" s="4"/>
      <c r="W804" s="4"/>
    </row>
    <row r="805" spans="1:23" x14ac:dyDescent="0.2">
      <c r="A805" s="4">
        <v>50</v>
      </c>
      <c r="B805" s="4">
        <v>0</v>
      </c>
      <c r="C805" s="4">
        <v>0</v>
      </c>
      <c r="D805" s="4">
        <v>1</v>
      </c>
      <c r="E805" s="4">
        <v>0</v>
      </c>
      <c r="F805" s="4">
        <f>ROUND(Source!AP796,O805)</f>
        <v>0</v>
      </c>
      <c r="G805" s="4" t="s">
        <v>67</v>
      </c>
      <c r="H805" s="4" t="s">
        <v>68</v>
      </c>
      <c r="I805" s="4"/>
      <c r="J805" s="4"/>
      <c r="K805" s="4">
        <v>216</v>
      </c>
      <c r="L805" s="4">
        <v>8</v>
      </c>
      <c r="M805" s="4">
        <v>3</v>
      </c>
      <c r="N805" s="4" t="s">
        <v>2</v>
      </c>
      <c r="O805" s="4">
        <v>0</v>
      </c>
      <c r="P805" s="4"/>
      <c r="Q805" s="4"/>
      <c r="R805" s="4"/>
      <c r="S805" s="4"/>
      <c r="T805" s="4"/>
      <c r="U805" s="4"/>
      <c r="V805" s="4"/>
      <c r="W805" s="4"/>
    </row>
    <row r="806" spans="1:23" x14ac:dyDescent="0.2">
      <c r="A806" s="4">
        <v>50</v>
      </c>
      <c r="B806" s="4">
        <v>0</v>
      </c>
      <c r="C806" s="4">
        <v>0</v>
      </c>
      <c r="D806" s="4">
        <v>1</v>
      </c>
      <c r="E806" s="4">
        <v>223</v>
      </c>
      <c r="F806" s="4">
        <f>ROUND(Source!AQ796,O806)</f>
        <v>0</v>
      </c>
      <c r="G806" s="4" t="s">
        <v>69</v>
      </c>
      <c r="H806" s="4" t="s">
        <v>70</v>
      </c>
      <c r="I806" s="4"/>
      <c r="J806" s="4"/>
      <c r="K806" s="4">
        <v>223</v>
      </c>
      <c r="L806" s="4">
        <v>9</v>
      </c>
      <c r="M806" s="4">
        <v>3</v>
      </c>
      <c r="N806" s="4" t="s">
        <v>2</v>
      </c>
      <c r="O806" s="4">
        <v>0</v>
      </c>
      <c r="P806" s="4"/>
      <c r="Q806" s="4"/>
      <c r="R806" s="4"/>
      <c r="S806" s="4"/>
      <c r="T806" s="4"/>
      <c r="U806" s="4"/>
      <c r="V806" s="4"/>
      <c r="W806" s="4"/>
    </row>
    <row r="807" spans="1:23" x14ac:dyDescent="0.2">
      <c r="A807" s="4">
        <v>50</v>
      </c>
      <c r="B807" s="4">
        <v>0</v>
      </c>
      <c r="C807" s="4">
        <v>0</v>
      </c>
      <c r="D807" s="4">
        <v>1</v>
      </c>
      <c r="E807" s="4">
        <v>229</v>
      </c>
      <c r="F807" s="4">
        <f>ROUND(Source!AZ796,O807)</f>
        <v>0</v>
      </c>
      <c r="G807" s="4" t="s">
        <v>71</v>
      </c>
      <c r="H807" s="4" t="s">
        <v>72</v>
      </c>
      <c r="I807" s="4"/>
      <c r="J807" s="4"/>
      <c r="K807" s="4">
        <v>229</v>
      </c>
      <c r="L807" s="4">
        <v>10</v>
      </c>
      <c r="M807" s="4">
        <v>3</v>
      </c>
      <c r="N807" s="4" t="s">
        <v>2</v>
      </c>
      <c r="O807" s="4">
        <v>0</v>
      </c>
      <c r="P807" s="4"/>
      <c r="Q807" s="4"/>
      <c r="R807" s="4"/>
      <c r="S807" s="4"/>
      <c r="T807" s="4"/>
      <c r="U807" s="4"/>
      <c r="V807" s="4"/>
      <c r="W807" s="4"/>
    </row>
    <row r="808" spans="1:23" x14ac:dyDescent="0.2">
      <c r="A808" s="4">
        <v>50</v>
      </c>
      <c r="B808" s="4">
        <v>0</v>
      </c>
      <c r="C808" s="4">
        <v>0</v>
      </c>
      <c r="D808" s="4">
        <v>1</v>
      </c>
      <c r="E808" s="4">
        <v>203</v>
      </c>
      <c r="F808" s="4">
        <f>ROUND(Source!Q796,O808)</f>
        <v>820017</v>
      </c>
      <c r="G808" s="4" t="s">
        <v>73</v>
      </c>
      <c r="H808" s="4" t="s">
        <v>74</v>
      </c>
      <c r="I808" s="4"/>
      <c r="J808" s="4"/>
      <c r="K808" s="4">
        <v>203</v>
      </c>
      <c r="L808" s="4">
        <v>11</v>
      </c>
      <c r="M808" s="4">
        <v>3</v>
      </c>
      <c r="N808" s="4" t="s">
        <v>2</v>
      </c>
      <c r="O808" s="4">
        <v>0</v>
      </c>
      <c r="P808" s="4"/>
      <c r="Q808" s="4"/>
      <c r="R808" s="4"/>
      <c r="S808" s="4"/>
      <c r="T808" s="4"/>
      <c r="U808" s="4"/>
      <c r="V808" s="4"/>
      <c r="W808" s="4"/>
    </row>
    <row r="809" spans="1:23" x14ac:dyDescent="0.2">
      <c r="A809" s="4">
        <v>50</v>
      </c>
      <c r="B809" s="4">
        <v>0</v>
      </c>
      <c r="C809" s="4">
        <v>0</v>
      </c>
      <c r="D809" s="4">
        <v>1</v>
      </c>
      <c r="E809" s="4">
        <v>231</v>
      </c>
      <c r="F809" s="4">
        <f>ROUND(Source!BB796,O809)</f>
        <v>0</v>
      </c>
      <c r="G809" s="4" t="s">
        <v>75</v>
      </c>
      <c r="H809" s="4" t="s">
        <v>76</v>
      </c>
      <c r="I809" s="4"/>
      <c r="J809" s="4"/>
      <c r="K809" s="4">
        <v>231</v>
      </c>
      <c r="L809" s="4">
        <v>12</v>
      </c>
      <c r="M809" s="4">
        <v>3</v>
      </c>
      <c r="N809" s="4" t="s">
        <v>2</v>
      </c>
      <c r="O809" s="4">
        <v>0</v>
      </c>
      <c r="P809" s="4"/>
      <c r="Q809" s="4"/>
      <c r="R809" s="4"/>
      <c r="S809" s="4"/>
      <c r="T809" s="4"/>
      <c r="U809" s="4"/>
      <c r="V809" s="4"/>
      <c r="W809" s="4"/>
    </row>
    <row r="810" spans="1:23" x14ac:dyDescent="0.2">
      <c r="A810" s="4">
        <v>50</v>
      </c>
      <c r="B810" s="4">
        <v>0</v>
      </c>
      <c r="C810" s="4">
        <v>0</v>
      </c>
      <c r="D810" s="4">
        <v>1</v>
      </c>
      <c r="E810" s="4">
        <v>204</v>
      </c>
      <c r="F810" s="4">
        <f>ROUND(Source!R796,O810)</f>
        <v>101600</v>
      </c>
      <c r="G810" s="4" t="s">
        <v>77</v>
      </c>
      <c r="H810" s="4" t="s">
        <v>78</v>
      </c>
      <c r="I810" s="4"/>
      <c r="J810" s="4"/>
      <c r="K810" s="4">
        <v>204</v>
      </c>
      <c r="L810" s="4">
        <v>13</v>
      </c>
      <c r="M810" s="4">
        <v>3</v>
      </c>
      <c r="N810" s="4" t="s">
        <v>2</v>
      </c>
      <c r="O810" s="4">
        <v>0</v>
      </c>
      <c r="P810" s="4"/>
      <c r="Q810" s="4"/>
      <c r="R810" s="4"/>
      <c r="S810" s="4"/>
      <c r="T810" s="4"/>
      <c r="U810" s="4"/>
      <c r="V810" s="4"/>
      <c r="W810" s="4"/>
    </row>
    <row r="811" spans="1:23" x14ac:dyDescent="0.2">
      <c r="A811" s="4">
        <v>50</v>
      </c>
      <c r="B811" s="4">
        <v>0</v>
      </c>
      <c r="C811" s="4">
        <v>0</v>
      </c>
      <c r="D811" s="4">
        <v>1</v>
      </c>
      <c r="E811" s="4">
        <v>0</v>
      </c>
      <c r="F811" s="4">
        <f>ROUND(Source!S796,O811)</f>
        <v>2412838</v>
      </c>
      <c r="G811" s="4" t="s">
        <v>79</v>
      </c>
      <c r="H811" s="4" t="s">
        <v>80</v>
      </c>
      <c r="I811" s="4"/>
      <c r="J811" s="4"/>
      <c r="K811" s="4">
        <v>205</v>
      </c>
      <c r="L811" s="4">
        <v>14</v>
      </c>
      <c r="M811" s="4">
        <v>3</v>
      </c>
      <c r="N811" s="4" t="s">
        <v>2</v>
      </c>
      <c r="O811" s="4">
        <v>0</v>
      </c>
      <c r="P811" s="4"/>
      <c r="Q811" s="4"/>
      <c r="R811" s="4"/>
      <c r="S811" s="4"/>
      <c r="T811" s="4"/>
      <c r="U811" s="4"/>
      <c r="V811" s="4"/>
      <c r="W811" s="4"/>
    </row>
    <row r="812" spans="1:23" x14ac:dyDescent="0.2">
      <c r="A812" s="4">
        <v>50</v>
      </c>
      <c r="B812" s="4">
        <v>0</v>
      </c>
      <c r="C812" s="4">
        <v>0</v>
      </c>
      <c r="D812" s="4">
        <v>1</v>
      </c>
      <c r="E812" s="4">
        <v>232</v>
      </c>
      <c r="F812" s="4">
        <f>ROUND(Source!BC796,O812)</f>
        <v>0</v>
      </c>
      <c r="G812" s="4" t="s">
        <v>81</v>
      </c>
      <c r="H812" s="4" t="s">
        <v>82</v>
      </c>
      <c r="I812" s="4"/>
      <c r="J812" s="4"/>
      <c r="K812" s="4">
        <v>232</v>
      </c>
      <c r="L812" s="4">
        <v>15</v>
      </c>
      <c r="M812" s="4">
        <v>3</v>
      </c>
      <c r="N812" s="4" t="s">
        <v>2</v>
      </c>
      <c r="O812" s="4">
        <v>0</v>
      </c>
      <c r="P812" s="4"/>
      <c r="Q812" s="4"/>
      <c r="R812" s="4"/>
      <c r="S812" s="4"/>
      <c r="T812" s="4"/>
      <c r="U812" s="4"/>
      <c r="V812" s="4"/>
      <c r="W812" s="4"/>
    </row>
    <row r="813" spans="1:23" x14ac:dyDescent="0.2">
      <c r="A813" s="4">
        <v>50</v>
      </c>
      <c r="B813" s="4">
        <v>0</v>
      </c>
      <c r="C813" s="4">
        <v>0</v>
      </c>
      <c r="D813" s="4">
        <v>1</v>
      </c>
      <c r="E813" s="4">
        <v>0</v>
      </c>
      <c r="F813" s="4">
        <f>ROUND(Source!AS796,O813)</f>
        <v>24456486</v>
      </c>
      <c r="G813" s="4" t="s">
        <v>83</v>
      </c>
      <c r="H813" s="4" t="s">
        <v>84</v>
      </c>
      <c r="I813" s="4"/>
      <c r="J813" s="4"/>
      <c r="K813" s="4">
        <v>214</v>
      </c>
      <c r="L813" s="4">
        <v>16</v>
      </c>
      <c r="M813" s="4">
        <v>3</v>
      </c>
      <c r="N813" s="4" t="s">
        <v>2</v>
      </c>
      <c r="O813" s="4">
        <v>0</v>
      </c>
      <c r="P813" s="4"/>
      <c r="Q813" s="4"/>
      <c r="R813" s="4"/>
      <c r="S813" s="4"/>
      <c r="T813" s="4"/>
      <c r="U813" s="4"/>
      <c r="V813" s="4"/>
      <c r="W813" s="4"/>
    </row>
    <row r="814" spans="1:23" x14ac:dyDescent="0.2">
      <c r="A814" s="4">
        <v>50</v>
      </c>
      <c r="B814" s="4">
        <v>0</v>
      </c>
      <c r="C814" s="4">
        <v>0</v>
      </c>
      <c r="D814" s="4">
        <v>1</v>
      </c>
      <c r="E814" s="4">
        <v>0</v>
      </c>
      <c r="F814" s="4">
        <f>ROUND(Source!AT796,O814)</f>
        <v>0</v>
      </c>
      <c r="G814" s="4" t="s">
        <v>85</v>
      </c>
      <c r="H814" s="4" t="s">
        <v>86</v>
      </c>
      <c r="I814" s="4"/>
      <c r="J814" s="4"/>
      <c r="K814" s="4">
        <v>215</v>
      </c>
      <c r="L814" s="4">
        <v>17</v>
      </c>
      <c r="M814" s="4">
        <v>3</v>
      </c>
      <c r="N814" s="4" t="s">
        <v>2</v>
      </c>
      <c r="O814" s="4">
        <v>0</v>
      </c>
      <c r="P814" s="4"/>
      <c r="Q814" s="4"/>
      <c r="R814" s="4"/>
      <c r="S814" s="4"/>
      <c r="T814" s="4"/>
      <c r="U814" s="4"/>
      <c r="V814" s="4"/>
      <c r="W814" s="4"/>
    </row>
    <row r="815" spans="1:23" x14ac:dyDescent="0.2">
      <c r="A815" s="4">
        <v>50</v>
      </c>
      <c r="B815" s="4">
        <v>0</v>
      </c>
      <c r="C815" s="4">
        <v>0</v>
      </c>
      <c r="D815" s="4">
        <v>1</v>
      </c>
      <c r="E815" s="4">
        <v>0</v>
      </c>
      <c r="F815" s="4">
        <f>ROUND(Source!AU796,O815)</f>
        <v>0</v>
      </c>
      <c r="G815" s="4" t="s">
        <v>87</v>
      </c>
      <c r="H815" s="4" t="s">
        <v>88</v>
      </c>
      <c r="I815" s="4"/>
      <c r="J815" s="4"/>
      <c r="K815" s="4">
        <v>217</v>
      </c>
      <c r="L815" s="4">
        <v>18</v>
      </c>
      <c r="M815" s="4">
        <v>3</v>
      </c>
      <c r="N815" s="4" t="s">
        <v>2</v>
      </c>
      <c r="O815" s="4">
        <v>0</v>
      </c>
      <c r="P815" s="4"/>
      <c r="Q815" s="4"/>
      <c r="R815" s="4"/>
      <c r="S815" s="4"/>
      <c r="T815" s="4"/>
      <c r="U815" s="4"/>
      <c r="V815" s="4"/>
      <c r="W815" s="4"/>
    </row>
    <row r="816" spans="1:23" x14ac:dyDescent="0.2">
      <c r="A816" s="4">
        <v>50</v>
      </c>
      <c r="B816" s="4">
        <v>0</v>
      </c>
      <c r="C816" s="4">
        <v>0</v>
      </c>
      <c r="D816" s="4">
        <v>1</v>
      </c>
      <c r="E816" s="4">
        <v>230</v>
      </c>
      <c r="F816" s="4">
        <f>ROUND(Source!BA796,O816)</f>
        <v>0</v>
      </c>
      <c r="G816" s="4" t="s">
        <v>89</v>
      </c>
      <c r="H816" s="4" t="s">
        <v>90</v>
      </c>
      <c r="I816" s="4"/>
      <c r="J816" s="4"/>
      <c r="K816" s="4">
        <v>230</v>
      </c>
      <c r="L816" s="4">
        <v>19</v>
      </c>
      <c r="M816" s="4">
        <v>3</v>
      </c>
      <c r="N816" s="4" t="s">
        <v>2</v>
      </c>
      <c r="O816" s="4">
        <v>0</v>
      </c>
      <c r="P816" s="4"/>
      <c r="Q816" s="4"/>
      <c r="R816" s="4"/>
      <c r="S816" s="4"/>
      <c r="T816" s="4"/>
      <c r="U816" s="4"/>
      <c r="V816" s="4"/>
      <c r="W816" s="4"/>
    </row>
    <row r="817" spans="1:23" x14ac:dyDescent="0.2">
      <c r="A817" s="4">
        <v>50</v>
      </c>
      <c r="B817" s="4">
        <v>0</v>
      </c>
      <c r="C817" s="4">
        <v>0</v>
      </c>
      <c r="D817" s="4">
        <v>1</v>
      </c>
      <c r="E817" s="4">
        <v>206</v>
      </c>
      <c r="F817" s="4">
        <f>ROUND(Source!T796,O817)</f>
        <v>0</v>
      </c>
      <c r="G817" s="4" t="s">
        <v>91</v>
      </c>
      <c r="H817" s="4" t="s">
        <v>92</v>
      </c>
      <c r="I817" s="4"/>
      <c r="J817" s="4"/>
      <c r="K817" s="4">
        <v>206</v>
      </c>
      <c r="L817" s="4">
        <v>20</v>
      </c>
      <c r="M817" s="4">
        <v>3</v>
      </c>
      <c r="N817" s="4" t="s">
        <v>2</v>
      </c>
      <c r="O817" s="4">
        <v>0</v>
      </c>
      <c r="P817" s="4"/>
      <c r="Q817" s="4"/>
      <c r="R817" s="4"/>
      <c r="S817" s="4"/>
      <c r="T817" s="4"/>
      <c r="U817" s="4"/>
      <c r="V817" s="4"/>
      <c r="W817" s="4"/>
    </row>
    <row r="818" spans="1:23" x14ac:dyDescent="0.2">
      <c r="A818" s="4">
        <v>50</v>
      </c>
      <c r="B818" s="4">
        <v>0</v>
      </c>
      <c r="C818" s="4">
        <v>0</v>
      </c>
      <c r="D818" s="4">
        <v>1</v>
      </c>
      <c r="E818" s="4">
        <v>0</v>
      </c>
      <c r="F818" s="4">
        <f>Source!U796</f>
        <v>267827.61736670003</v>
      </c>
      <c r="G818" s="4" t="s">
        <v>93</v>
      </c>
      <c r="H818" s="4" t="s">
        <v>94</v>
      </c>
      <c r="I818" s="4"/>
      <c r="J818" s="4"/>
      <c r="K818" s="4">
        <v>207</v>
      </c>
      <c r="L818" s="4">
        <v>21</v>
      </c>
      <c r="M818" s="4">
        <v>3</v>
      </c>
      <c r="N818" s="4" t="s">
        <v>2</v>
      </c>
      <c r="O818" s="4">
        <v>-1</v>
      </c>
      <c r="P818" s="4"/>
      <c r="Q818" s="4"/>
      <c r="R818" s="4"/>
      <c r="S818" s="4"/>
      <c r="T818" s="4"/>
      <c r="U818" s="4"/>
      <c r="V818" s="4"/>
      <c r="W818" s="4"/>
    </row>
    <row r="819" spans="1:23" x14ac:dyDescent="0.2">
      <c r="A819" s="4">
        <v>50</v>
      </c>
      <c r="B819" s="4">
        <v>0</v>
      </c>
      <c r="C819" s="4">
        <v>0</v>
      </c>
      <c r="D819" s="4">
        <v>1</v>
      </c>
      <c r="E819" s="4">
        <v>208</v>
      </c>
      <c r="F819" s="4">
        <f>Source!V796</f>
        <v>7852.3923193999999</v>
      </c>
      <c r="G819" s="4" t="s">
        <v>95</v>
      </c>
      <c r="H819" s="4" t="s">
        <v>96</v>
      </c>
      <c r="I819" s="4"/>
      <c r="J819" s="4"/>
      <c r="K819" s="4">
        <v>208</v>
      </c>
      <c r="L819" s="4">
        <v>22</v>
      </c>
      <c r="M819" s="4">
        <v>3</v>
      </c>
      <c r="N819" s="4" t="s">
        <v>2</v>
      </c>
      <c r="O819" s="4">
        <v>-1</v>
      </c>
      <c r="P819" s="4"/>
      <c r="Q819" s="4"/>
      <c r="R819" s="4"/>
      <c r="S819" s="4"/>
      <c r="T819" s="4"/>
      <c r="U819" s="4"/>
      <c r="V819" s="4"/>
      <c r="W819" s="4"/>
    </row>
    <row r="820" spans="1:23" x14ac:dyDescent="0.2">
      <c r="A820" s="4">
        <v>50</v>
      </c>
      <c r="B820" s="4">
        <v>0</v>
      </c>
      <c r="C820" s="4">
        <v>0</v>
      </c>
      <c r="D820" s="4">
        <v>1</v>
      </c>
      <c r="E820" s="4">
        <v>209</v>
      </c>
      <c r="F820" s="4">
        <f>ROUND(Source!W796,O820)</f>
        <v>0</v>
      </c>
      <c r="G820" s="4" t="s">
        <v>97</v>
      </c>
      <c r="H820" s="4" t="s">
        <v>98</v>
      </c>
      <c r="I820" s="4"/>
      <c r="J820" s="4"/>
      <c r="K820" s="4">
        <v>209</v>
      </c>
      <c r="L820" s="4">
        <v>23</v>
      </c>
      <c r="M820" s="4">
        <v>3</v>
      </c>
      <c r="N820" s="4" t="s">
        <v>2</v>
      </c>
      <c r="O820" s="4">
        <v>0</v>
      </c>
      <c r="P820" s="4"/>
      <c r="Q820" s="4"/>
      <c r="R820" s="4"/>
      <c r="S820" s="4"/>
      <c r="T820" s="4"/>
      <c r="U820" s="4"/>
      <c r="V820" s="4"/>
      <c r="W820" s="4"/>
    </row>
    <row r="821" spans="1:23" x14ac:dyDescent="0.2">
      <c r="A821" s="4">
        <v>50</v>
      </c>
      <c r="B821" s="4">
        <v>0</v>
      </c>
      <c r="C821" s="4">
        <v>0</v>
      </c>
      <c r="D821" s="4">
        <v>1</v>
      </c>
      <c r="E821" s="4">
        <v>233</v>
      </c>
      <c r="F821" s="4">
        <f>ROUND(Source!BD796,O821)</f>
        <v>2430540</v>
      </c>
      <c r="G821" s="4" t="s">
        <v>99</v>
      </c>
      <c r="H821" s="4" t="s">
        <v>100</v>
      </c>
      <c r="I821" s="4"/>
      <c r="J821" s="4"/>
      <c r="K821" s="4">
        <v>233</v>
      </c>
      <c r="L821" s="4">
        <v>24</v>
      </c>
      <c r="M821" s="4">
        <v>3</v>
      </c>
      <c r="N821" s="4" t="s">
        <v>2</v>
      </c>
      <c r="O821" s="4">
        <v>0</v>
      </c>
      <c r="P821" s="4"/>
      <c r="Q821" s="4"/>
      <c r="R821" s="4"/>
      <c r="S821" s="4"/>
      <c r="T821" s="4"/>
      <c r="U821" s="4"/>
      <c r="V821" s="4"/>
      <c r="W821" s="4"/>
    </row>
    <row r="822" spans="1:23" x14ac:dyDescent="0.2">
      <c r="A822" s="4">
        <v>50</v>
      </c>
      <c r="B822" s="4">
        <v>0</v>
      </c>
      <c r="C822" s="4">
        <v>0</v>
      </c>
      <c r="D822" s="4">
        <v>1</v>
      </c>
      <c r="E822" s="4">
        <v>210</v>
      </c>
      <c r="F822" s="4">
        <f>ROUND(Source!X796,O822)</f>
        <v>2701764</v>
      </c>
      <c r="G822" s="4" t="s">
        <v>101</v>
      </c>
      <c r="H822" s="4" t="s">
        <v>102</v>
      </c>
      <c r="I822" s="4"/>
      <c r="J822" s="4"/>
      <c r="K822" s="4">
        <v>210</v>
      </c>
      <c r="L822" s="4">
        <v>25</v>
      </c>
      <c r="M822" s="4">
        <v>3</v>
      </c>
      <c r="N822" s="4" t="s">
        <v>2</v>
      </c>
      <c r="O822" s="4">
        <v>0</v>
      </c>
      <c r="P822" s="4"/>
      <c r="Q822" s="4"/>
      <c r="R822" s="4"/>
      <c r="S822" s="4"/>
      <c r="T822" s="4"/>
      <c r="U822" s="4"/>
      <c r="V822" s="4"/>
      <c r="W822" s="4"/>
    </row>
    <row r="823" spans="1:23" x14ac:dyDescent="0.2">
      <c r="A823" s="4">
        <v>50</v>
      </c>
      <c r="B823" s="4">
        <v>0</v>
      </c>
      <c r="C823" s="4">
        <v>0</v>
      </c>
      <c r="D823" s="4">
        <v>1</v>
      </c>
      <c r="E823" s="4">
        <v>211</v>
      </c>
      <c r="F823" s="4">
        <f>ROUND(Source!Y796,O823)</f>
        <v>1508243</v>
      </c>
      <c r="G823" s="4" t="s">
        <v>103</v>
      </c>
      <c r="H823" s="4" t="s">
        <v>104</v>
      </c>
      <c r="I823" s="4"/>
      <c r="J823" s="4"/>
      <c r="K823" s="4">
        <v>211</v>
      </c>
      <c r="L823" s="4">
        <v>26</v>
      </c>
      <c r="M823" s="4">
        <v>3</v>
      </c>
      <c r="N823" s="4" t="s">
        <v>2</v>
      </c>
      <c r="O823" s="4">
        <v>0</v>
      </c>
      <c r="P823" s="4"/>
      <c r="Q823" s="4"/>
      <c r="R823" s="4"/>
      <c r="S823" s="4"/>
      <c r="T823" s="4"/>
      <c r="U823" s="4"/>
      <c r="V823" s="4"/>
      <c r="W823" s="4"/>
    </row>
    <row r="824" spans="1:23" x14ac:dyDescent="0.2">
      <c r="A824" s="4">
        <v>50</v>
      </c>
      <c r="B824" s="4">
        <v>0</v>
      </c>
      <c r="C824" s="4">
        <v>0</v>
      </c>
      <c r="D824" s="4">
        <v>1</v>
      </c>
      <c r="E824" s="4">
        <v>224</v>
      </c>
      <c r="F824" s="4">
        <f>ROUND(Source!AR796,O824)</f>
        <v>24456486</v>
      </c>
      <c r="G824" s="4" t="s">
        <v>105</v>
      </c>
      <c r="H824" s="4" t="s">
        <v>106</v>
      </c>
      <c r="I824" s="4"/>
      <c r="J824" s="4"/>
      <c r="K824" s="4">
        <v>224</v>
      </c>
      <c r="L824" s="4">
        <v>27</v>
      </c>
      <c r="M824" s="4">
        <v>3</v>
      </c>
      <c r="N824" s="4" t="s">
        <v>2</v>
      </c>
      <c r="O824" s="4">
        <v>0</v>
      </c>
      <c r="P824" s="4"/>
      <c r="Q824" s="4"/>
      <c r="R824" s="4"/>
      <c r="S824" s="4"/>
      <c r="T824" s="4"/>
      <c r="U824" s="4"/>
      <c r="V824" s="4"/>
      <c r="W824" s="4"/>
    </row>
    <row r="825" spans="1:23" x14ac:dyDescent="0.2">
      <c r="A825" s="4">
        <v>50</v>
      </c>
      <c r="B825" s="4">
        <v>0</v>
      </c>
      <c r="C825" s="4">
        <v>0</v>
      </c>
      <c r="D825" s="4">
        <v>2</v>
      </c>
      <c r="E825" s="4">
        <v>0</v>
      </c>
      <c r="F825" s="4">
        <v>0</v>
      </c>
      <c r="G825" s="4" t="s">
        <v>107</v>
      </c>
      <c r="H825" s="4" t="s">
        <v>108</v>
      </c>
      <c r="I825" s="4"/>
      <c r="J825" s="4"/>
      <c r="K825" s="4">
        <v>212</v>
      </c>
      <c r="L825" s="4">
        <v>28</v>
      </c>
      <c r="M825" s="4">
        <v>1</v>
      </c>
      <c r="N825" s="4" t="s">
        <v>2</v>
      </c>
      <c r="O825" s="4">
        <v>0</v>
      </c>
      <c r="P825" s="4"/>
      <c r="Q825" s="4"/>
      <c r="R825" s="4"/>
      <c r="S825" s="4"/>
      <c r="T825" s="4"/>
      <c r="U825" s="4"/>
      <c r="V825" s="4"/>
      <c r="W825" s="4"/>
    </row>
    <row r="826" spans="1:23" x14ac:dyDescent="0.2">
      <c r="A826" s="4">
        <v>50</v>
      </c>
      <c r="B826" s="4">
        <v>0</v>
      </c>
      <c r="C826" s="4">
        <v>0</v>
      </c>
      <c r="D826" s="4">
        <v>2</v>
      </c>
      <c r="E826" s="4">
        <v>0</v>
      </c>
      <c r="F826" s="4">
        <v>0</v>
      </c>
      <c r="G826" s="4" t="s">
        <v>109</v>
      </c>
      <c r="H826" s="4" t="s">
        <v>110</v>
      </c>
      <c r="I826" s="4"/>
      <c r="J826" s="4"/>
      <c r="K826" s="4">
        <v>212</v>
      </c>
      <c r="L826" s="4">
        <v>29</v>
      </c>
      <c r="M826" s="4">
        <v>1</v>
      </c>
      <c r="N826" s="4" t="s">
        <v>111</v>
      </c>
      <c r="O826" s="4">
        <v>0</v>
      </c>
      <c r="P826" s="4"/>
      <c r="Q826" s="4"/>
      <c r="R826" s="4"/>
      <c r="S826" s="4"/>
      <c r="T826" s="4"/>
      <c r="U826" s="4"/>
      <c r="V826" s="4"/>
      <c r="W826" s="4"/>
    </row>
    <row r="827" spans="1:23" x14ac:dyDescent="0.2">
      <c r="A827" s="4">
        <v>50</v>
      </c>
      <c r="B827" s="4">
        <v>0</v>
      </c>
      <c r="C827" s="4">
        <v>0</v>
      </c>
      <c r="D827" s="4">
        <v>2</v>
      </c>
      <c r="E827" s="4">
        <v>0</v>
      </c>
      <c r="F827" s="4">
        <v>0</v>
      </c>
      <c r="G827" s="4" t="s">
        <v>112</v>
      </c>
      <c r="H827" s="4" t="s">
        <v>113</v>
      </c>
      <c r="I827" s="4"/>
      <c r="J827" s="4"/>
      <c r="K827" s="4">
        <v>212</v>
      </c>
      <c r="L827" s="4">
        <v>30</v>
      </c>
      <c r="M827" s="4">
        <v>1</v>
      </c>
      <c r="N827" s="4" t="s">
        <v>114</v>
      </c>
      <c r="O827" s="4">
        <v>0</v>
      </c>
      <c r="P827" s="4"/>
      <c r="Q827" s="4"/>
      <c r="R827" s="4"/>
      <c r="S827" s="4"/>
      <c r="T827" s="4"/>
      <c r="U827" s="4"/>
      <c r="V827" s="4"/>
      <c r="W827" s="4"/>
    </row>
    <row r="828" spans="1:23" x14ac:dyDescent="0.2">
      <c r="A828" s="4">
        <v>50</v>
      </c>
      <c r="B828" s="4">
        <v>0</v>
      </c>
      <c r="C828" s="4">
        <v>0</v>
      </c>
      <c r="D828" s="4">
        <v>2</v>
      </c>
      <c r="E828" s="4">
        <v>0</v>
      </c>
      <c r="F828" s="4">
        <v>0</v>
      </c>
      <c r="G828" s="4" t="s">
        <v>115</v>
      </c>
      <c r="H828" s="4" t="s">
        <v>116</v>
      </c>
      <c r="I828" s="4"/>
      <c r="J828" s="4"/>
      <c r="K828" s="4">
        <v>212</v>
      </c>
      <c r="L828" s="4">
        <v>31</v>
      </c>
      <c r="M828" s="4">
        <v>1</v>
      </c>
      <c r="N828" s="4" t="s">
        <v>111</v>
      </c>
      <c r="O828" s="4">
        <v>0</v>
      </c>
      <c r="P828" s="4"/>
      <c r="Q828" s="4"/>
      <c r="R828" s="4"/>
      <c r="S828" s="4"/>
      <c r="T828" s="4"/>
      <c r="U828" s="4"/>
      <c r="V828" s="4"/>
      <c r="W828" s="4"/>
    </row>
    <row r="829" spans="1:23" x14ac:dyDescent="0.2">
      <c r="A829" s="4">
        <v>50</v>
      </c>
      <c r="B829" s="4">
        <v>0</v>
      </c>
      <c r="C829" s="4">
        <v>0</v>
      </c>
      <c r="D829" s="4">
        <v>2</v>
      </c>
      <c r="E829" s="4">
        <v>0</v>
      </c>
      <c r="F829" s="4">
        <v>0</v>
      </c>
      <c r="G829" s="4" t="s">
        <v>117</v>
      </c>
      <c r="H829" s="4" t="s">
        <v>118</v>
      </c>
      <c r="I829" s="4"/>
      <c r="J829" s="4"/>
      <c r="K829" s="4">
        <v>212</v>
      </c>
      <c r="L829" s="4">
        <v>32</v>
      </c>
      <c r="M829" s="4">
        <v>1</v>
      </c>
      <c r="N829" s="4" t="s">
        <v>119</v>
      </c>
      <c r="O829" s="4">
        <v>0</v>
      </c>
      <c r="P829" s="4"/>
      <c r="Q829" s="4"/>
      <c r="R829" s="4"/>
      <c r="S829" s="4"/>
      <c r="T829" s="4"/>
      <c r="U829" s="4"/>
      <c r="V829" s="4"/>
      <c r="W829" s="4"/>
    </row>
    <row r="830" spans="1:23" x14ac:dyDescent="0.2">
      <c r="A830" s="4">
        <v>50</v>
      </c>
      <c r="B830" s="4">
        <v>0</v>
      </c>
      <c r="C830" s="4">
        <v>0</v>
      </c>
      <c r="D830" s="4">
        <v>2</v>
      </c>
      <c r="E830" s="4">
        <v>0</v>
      </c>
      <c r="F830" s="4">
        <v>0</v>
      </c>
      <c r="G830" s="4" t="s">
        <v>120</v>
      </c>
      <c r="H830" s="4" t="s">
        <v>121</v>
      </c>
      <c r="I830" s="4"/>
      <c r="J830" s="4"/>
      <c r="K830" s="4">
        <v>212</v>
      </c>
      <c r="L830" s="4">
        <v>33</v>
      </c>
      <c r="M830" s="4">
        <v>1</v>
      </c>
      <c r="N830" s="4" t="s">
        <v>119</v>
      </c>
      <c r="O830" s="4">
        <v>0</v>
      </c>
      <c r="P830" s="4"/>
      <c r="Q830" s="4"/>
      <c r="R830" s="4"/>
      <c r="S830" s="4"/>
      <c r="T830" s="4"/>
      <c r="U830" s="4"/>
      <c r="V830" s="4"/>
      <c r="W830" s="4"/>
    </row>
    <row r="831" spans="1:23" x14ac:dyDescent="0.2">
      <c r="A831" s="4">
        <v>50</v>
      </c>
      <c r="B831" s="4">
        <v>0</v>
      </c>
      <c r="C831" s="4">
        <v>0</v>
      </c>
      <c r="D831" s="4">
        <v>2</v>
      </c>
      <c r="E831" s="4">
        <v>0</v>
      </c>
      <c r="F831" s="4">
        <v>0</v>
      </c>
      <c r="G831" s="4" t="s">
        <v>122</v>
      </c>
      <c r="H831" s="4" t="s">
        <v>123</v>
      </c>
      <c r="I831" s="4"/>
      <c r="J831" s="4"/>
      <c r="K831" s="4">
        <v>212</v>
      </c>
      <c r="L831" s="4">
        <v>34</v>
      </c>
      <c r="M831" s="4">
        <v>1</v>
      </c>
      <c r="N831" s="4" t="s">
        <v>124</v>
      </c>
      <c r="O831" s="4">
        <v>0</v>
      </c>
      <c r="P831" s="4"/>
      <c r="Q831" s="4"/>
      <c r="R831" s="4"/>
      <c r="S831" s="4"/>
      <c r="T831" s="4"/>
      <c r="U831" s="4"/>
      <c r="V831" s="4"/>
      <c r="W831" s="4"/>
    </row>
    <row r="832" spans="1:23" x14ac:dyDescent="0.2">
      <c r="A832" s="4">
        <v>50</v>
      </c>
      <c r="B832" s="4">
        <v>0</v>
      </c>
      <c r="C832" s="4">
        <v>0</v>
      </c>
      <c r="D832" s="4">
        <v>2</v>
      </c>
      <c r="E832" s="4">
        <v>0</v>
      </c>
      <c r="F832" s="4">
        <f>ROUND((ROUND(F825,0)+ROUND(F826,0)+ROUND(F827,0)+ROUND(F828,0)+ROUND(F829,0)+ROUND(F830,0)+ROUND(F831,0)),O832)</f>
        <v>0</v>
      </c>
      <c r="G832" s="4" t="s">
        <v>125</v>
      </c>
      <c r="H832" s="4" t="s">
        <v>126</v>
      </c>
      <c r="I832" s="4"/>
      <c r="J832" s="4"/>
      <c r="K832" s="4">
        <v>212</v>
      </c>
      <c r="L832" s="4">
        <v>35</v>
      </c>
      <c r="M832" s="4">
        <v>1</v>
      </c>
      <c r="N832" s="4" t="s">
        <v>127</v>
      </c>
      <c r="O832" s="4">
        <v>0</v>
      </c>
      <c r="P832" s="4"/>
      <c r="Q832" s="4"/>
      <c r="R832" s="4"/>
      <c r="S832" s="4"/>
      <c r="T832" s="4"/>
      <c r="U832" s="4"/>
      <c r="V832" s="4"/>
      <c r="W832" s="4"/>
    </row>
    <row r="833" spans="1:23" x14ac:dyDescent="0.2">
      <c r="A833" s="4">
        <v>50</v>
      </c>
      <c r="B833" s="4">
        <v>0</v>
      </c>
      <c r="C833" s="4">
        <v>0</v>
      </c>
      <c r="D833" s="4">
        <v>2</v>
      </c>
      <c r="E833" s="4">
        <v>0</v>
      </c>
      <c r="F833" s="4">
        <f>ROUND(F834+F837+F838+F835,O833)</f>
        <v>0</v>
      </c>
      <c r="G833" s="4" t="s">
        <v>128</v>
      </c>
      <c r="H833" s="4" t="s">
        <v>129</v>
      </c>
      <c r="I833" s="4"/>
      <c r="J833" s="4"/>
      <c r="K833" s="4">
        <v>212</v>
      </c>
      <c r="L833" s="4">
        <v>36</v>
      </c>
      <c r="M833" s="4">
        <v>1</v>
      </c>
      <c r="N833" s="4" t="s">
        <v>2</v>
      </c>
      <c r="O833" s="4">
        <v>0</v>
      </c>
      <c r="P833" s="4"/>
      <c r="Q833" s="4"/>
      <c r="R833" s="4"/>
      <c r="S833" s="4"/>
      <c r="T833" s="4"/>
      <c r="U833" s="4"/>
      <c r="V833" s="4"/>
      <c r="W833" s="4"/>
    </row>
    <row r="834" spans="1:23" x14ac:dyDescent="0.2">
      <c r="A834" s="4">
        <v>50</v>
      </c>
      <c r="B834" s="4">
        <v>0</v>
      </c>
      <c r="C834" s="4">
        <v>0</v>
      </c>
      <c r="D834" s="4">
        <v>2</v>
      </c>
      <c r="E834" s="4">
        <v>0</v>
      </c>
      <c r="F834" s="4">
        <v>0</v>
      </c>
      <c r="G834" s="4" t="s">
        <v>130</v>
      </c>
      <c r="H834" s="4" t="s">
        <v>131</v>
      </c>
      <c r="I834" s="4"/>
      <c r="J834" s="4"/>
      <c r="K834" s="4">
        <v>212</v>
      </c>
      <c r="L834" s="4">
        <v>37</v>
      </c>
      <c r="M834" s="4">
        <v>3</v>
      </c>
      <c r="N834" s="4" t="s">
        <v>2</v>
      </c>
      <c r="O834" s="4">
        <v>0</v>
      </c>
      <c r="P834" s="4"/>
      <c r="Q834" s="4"/>
      <c r="R834" s="4"/>
      <c r="S834" s="4"/>
      <c r="T834" s="4"/>
      <c r="U834" s="4"/>
      <c r="V834" s="4"/>
      <c r="W834" s="4"/>
    </row>
    <row r="835" spans="1:23" x14ac:dyDescent="0.2">
      <c r="A835" s="4">
        <v>50</v>
      </c>
      <c r="B835" s="4">
        <v>0</v>
      </c>
      <c r="C835" s="4">
        <v>0</v>
      </c>
      <c r="D835" s="4">
        <v>2</v>
      </c>
      <c r="E835" s="4">
        <v>0</v>
      </c>
      <c r="F835" s="4">
        <v>0</v>
      </c>
      <c r="G835" s="4" t="s">
        <v>132</v>
      </c>
      <c r="H835" s="4" t="s">
        <v>133</v>
      </c>
      <c r="I835" s="4"/>
      <c r="J835" s="4"/>
      <c r="K835" s="4">
        <v>212</v>
      </c>
      <c r="L835" s="4">
        <v>38</v>
      </c>
      <c r="M835" s="4">
        <v>1</v>
      </c>
      <c r="N835" s="4" t="s">
        <v>2</v>
      </c>
      <c r="O835" s="4">
        <v>0</v>
      </c>
      <c r="P835" s="4"/>
      <c r="Q835" s="4"/>
      <c r="R835" s="4"/>
      <c r="S835" s="4"/>
      <c r="T835" s="4"/>
      <c r="U835" s="4"/>
      <c r="V835" s="4"/>
      <c r="W835" s="4"/>
    </row>
    <row r="836" spans="1:23" x14ac:dyDescent="0.2">
      <c r="A836" s="4">
        <v>50</v>
      </c>
      <c r="B836" s="4">
        <v>0</v>
      </c>
      <c r="C836" s="4">
        <v>0</v>
      </c>
      <c r="D836" s="4">
        <v>2</v>
      </c>
      <c r="E836" s="4">
        <v>0</v>
      </c>
      <c r="F836" s="4">
        <v>0</v>
      </c>
      <c r="G836" s="4" t="s">
        <v>134</v>
      </c>
      <c r="H836" s="4" t="s">
        <v>92</v>
      </c>
      <c r="I836" s="4"/>
      <c r="J836" s="4"/>
      <c r="K836" s="4">
        <v>212</v>
      </c>
      <c r="L836" s="4">
        <v>39</v>
      </c>
      <c r="M836" s="4">
        <v>1</v>
      </c>
      <c r="N836" s="4" t="s">
        <v>2</v>
      </c>
      <c r="O836" s="4">
        <v>0</v>
      </c>
      <c r="P836" s="4"/>
      <c r="Q836" s="4"/>
      <c r="R836" s="4"/>
      <c r="S836" s="4"/>
      <c r="T836" s="4"/>
      <c r="U836" s="4"/>
      <c r="V836" s="4"/>
      <c r="W836" s="4"/>
    </row>
    <row r="837" spans="1:23" x14ac:dyDescent="0.2">
      <c r="A837" s="4">
        <v>50</v>
      </c>
      <c r="B837" s="4">
        <v>0</v>
      </c>
      <c r="C837" s="4">
        <v>0</v>
      </c>
      <c r="D837" s="4">
        <v>2</v>
      </c>
      <c r="E837" s="4">
        <v>0</v>
      </c>
      <c r="F837" s="4">
        <v>0</v>
      </c>
      <c r="G837" s="4" t="s">
        <v>135</v>
      </c>
      <c r="H837" s="4" t="s">
        <v>136</v>
      </c>
      <c r="I837" s="4"/>
      <c r="J837" s="4"/>
      <c r="K837" s="4">
        <v>212</v>
      </c>
      <c r="L837" s="4">
        <v>40</v>
      </c>
      <c r="M837" s="4">
        <v>3</v>
      </c>
      <c r="N837" s="4" t="s">
        <v>2</v>
      </c>
      <c r="O837" s="4">
        <v>0</v>
      </c>
      <c r="P837" s="4"/>
      <c r="Q837" s="4"/>
      <c r="R837" s="4"/>
      <c r="S837" s="4"/>
      <c r="T837" s="4"/>
      <c r="U837" s="4"/>
      <c r="V837" s="4"/>
      <c r="W837" s="4"/>
    </row>
    <row r="838" spans="1:23" x14ac:dyDescent="0.2">
      <c r="A838" s="4">
        <v>50</v>
      </c>
      <c r="B838" s="4">
        <v>0</v>
      </c>
      <c r="C838" s="4">
        <v>0</v>
      </c>
      <c r="D838" s="4">
        <v>2</v>
      </c>
      <c r="E838" s="4">
        <v>0</v>
      </c>
      <c r="F838" s="4">
        <v>0</v>
      </c>
      <c r="G838" s="4" t="s">
        <v>137</v>
      </c>
      <c r="H838" s="4" t="s">
        <v>138</v>
      </c>
      <c r="I838" s="4"/>
      <c r="J838" s="4"/>
      <c r="K838" s="4">
        <v>212</v>
      </c>
      <c r="L838" s="4">
        <v>41</v>
      </c>
      <c r="M838" s="4">
        <v>3</v>
      </c>
      <c r="N838" s="4" t="s">
        <v>2</v>
      </c>
      <c r="O838" s="4">
        <v>0</v>
      </c>
      <c r="P838" s="4"/>
      <c r="Q838" s="4"/>
      <c r="R838" s="4"/>
      <c r="S838" s="4"/>
      <c r="T838" s="4"/>
      <c r="U838" s="4"/>
      <c r="V838" s="4"/>
      <c r="W838" s="4"/>
    </row>
    <row r="839" spans="1:23" x14ac:dyDescent="0.2">
      <c r="A839" s="4">
        <v>50</v>
      </c>
      <c r="B839" s="4">
        <v>0</v>
      </c>
      <c r="C839" s="4">
        <v>0</v>
      </c>
      <c r="D839" s="4">
        <v>2</v>
      </c>
      <c r="E839" s="4">
        <v>0</v>
      </c>
      <c r="F839" s="4">
        <v>0</v>
      </c>
      <c r="G839" s="4" t="s">
        <v>139</v>
      </c>
      <c r="H839" s="4" t="s">
        <v>140</v>
      </c>
      <c r="I839" s="4"/>
      <c r="J839" s="4"/>
      <c r="K839" s="4">
        <v>212</v>
      </c>
      <c r="L839" s="4">
        <v>42</v>
      </c>
      <c r="M839" s="4">
        <v>3</v>
      </c>
      <c r="N839" s="4" t="s">
        <v>2</v>
      </c>
      <c r="O839" s="4">
        <v>0</v>
      </c>
      <c r="P839" s="4"/>
      <c r="Q839" s="4"/>
      <c r="R839" s="4"/>
      <c r="S839" s="4"/>
      <c r="T839" s="4"/>
      <c r="U839" s="4"/>
      <c r="V839" s="4"/>
      <c r="W839" s="4"/>
    </row>
    <row r="840" spans="1:23" x14ac:dyDescent="0.2">
      <c r="A840" s="4">
        <v>50</v>
      </c>
      <c r="B840" s="4">
        <v>0</v>
      </c>
      <c r="C840" s="4">
        <v>0</v>
      </c>
      <c r="D840" s="4">
        <v>2</v>
      </c>
      <c r="E840" s="4">
        <v>0</v>
      </c>
      <c r="F840" s="4">
        <v>0</v>
      </c>
      <c r="G840" s="4" t="s">
        <v>141</v>
      </c>
      <c r="H840" s="4" t="s">
        <v>94</v>
      </c>
      <c r="I840" s="4"/>
      <c r="J840" s="4"/>
      <c r="K840" s="4">
        <v>212</v>
      </c>
      <c r="L840" s="4">
        <v>43</v>
      </c>
      <c r="M840" s="4">
        <v>3</v>
      </c>
      <c r="N840" s="4" t="s">
        <v>2</v>
      </c>
      <c r="O840" s="4">
        <v>0</v>
      </c>
      <c r="P840" s="4"/>
      <c r="Q840" s="4"/>
      <c r="R840" s="4"/>
      <c r="S840" s="4"/>
      <c r="T840" s="4"/>
      <c r="U840" s="4"/>
      <c r="V840" s="4"/>
      <c r="W840" s="4"/>
    </row>
    <row r="841" spans="1:23" x14ac:dyDescent="0.2">
      <c r="A841" s="4">
        <v>50</v>
      </c>
      <c r="B841" s="4">
        <v>0</v>
      </c>
      <c r="C841" s="4">
        <v>0</v>
      </c>
      <c r="D841" s="4">
        <v>2</v>
      </c>
      <c r="E841" s="4">
        <v>0</v>
      </c>
      <c r="F841" s="4">
        <v>0</v>
      </c>
      <c r="G841" s="4" t="s">
        <v>142</v>
      </c>
      <c r="H841" s="4" t="s">
        <v>96</v>
      </c>
      <c r="I841" s="4"/>
      <c r="J841" s="4"/>
      <c r="K841" s="4">
        <v>212</v>
      </c>
      <c r="L841" s="4">
        <v>44</v>
      </c>
      <c r="M841" s="4">
        <v>3</v>
      </c>
      <c r="N841" s="4" t="s">
        <v>2</v>
      </c>
      <c r="O841" s="4">
        <v>0</v>
      </c>
      <c r="P841" s="4"/>
      <c r="Q841" s="4"/>
      <c r="R841" s="4"/>
      <c r="S841" s="4"/>
      <c r="T841" s="4"/>
      <c r="U841" s="4"/>
      <c r="V841" s="4"/>
      <c r="W841" s="4"/>
    </row>
    <row r="842" spans="1:23" x14ac:dyDescent="0.2">
      <c r="A842" s="4">
        <v>50</v>
      </c>
      <c r="B842" s="4">
        <v>0</v>
      </c>
      <c r="C842" s="4">
        <v>0</v>
      </c>
      <c r="D842" s="4">
        <v>2</v>
      </c>
      <c r="E842" s="4">
        <v>0</v>
      </c>
      <c r="F842" s="4">
        <v>0</v>
      </c>
      <c r="G842" s="4" t="s">
        <v>143</v>
      </c>
      <c r="H842" s="4" t="s">
        <v>144</v>
      </c>
      <c r="I842" s="4"/>
      <c r="J842" s="4"/>
      <c r="K842" s="4">
        <v>212</v>
      </c>
      <c r="L842" s="4">
        <v>45</v>
      </c>
      <c r="M842" s="4">
        <v>1</v>
      </c>
      <c r="N842" s="4" t="s">
        <v>2</v>
      </c>
      <c r="O842" s="4">
        <v>0</v>
      </c>
      <c r="P842" s="4"/>
      <c r="Q842" s="4"/>
      <c r="R842" s="4"/>
      <c r="S842" s="4"/>
      <c r="T842" s="4"/>
      <c r="U842" s="4"/>
      <c r="V842" s="4"/>
      <c r="W842" s="4"/>
    </row>
    <row r="843" spans="1:23" x14ac:dyDescent="0.2">
      <c r="A843" s="4">
        <v>50</v>
      </c>
      <c r="B843" s="4">
        <v>0</v>
      </c>
      <c r="C843" s="4">
        <v>0</v>
      </c>
      <c r="D843" s="4">
        <v>2</v>
      </c>
      <c r="E843" s="4">
        <v>0</v>
      </c>
      <c r="F843" s="4">
        <v>0</v>
      </c>
      <c r="G843" s="4" t="s">
        <v>145</v>
      </c>
      <c r="H843" s="4" t="s">
        <v>146</v>
      </c>
      <c r="I843" s="4"/>
      <c r="J843" s="4"/>
      <c r="K843" s="4">
        <v>212</v>
      </c>
      <c r="L843" s="4">
        <v>46</v>
      </c>
      <c r="M843" s="4">
        <v>1</v>
      </c>
      <c r="N843" s="4" t="s">
        <v>2</v>
      </c>
      <c r="O843" s="4">
        <v>0</v>
      </c>
      <c r="P843" s="4"/>
      <c r="Q843" s="4"/>
      <c r="R843" s="4"/>
      <c r="S843" s="4"/>
      <c r="T843" s="4"/>
      <c r="U843" s="4"/>
      <c r="V843" s="4"/>
      <c r="W843" s="4"/>
    </row>
    <row r="844" spans="1:23" x14ac:dyDescent="0.2">
      <c r="A844" s="4">
        <v>50</v>
      </c>
      <c r="B844" s="4">
        <v>0</v>
      </c>
      <c r="C844" s="4">
        <v>0</v>
      </c>
      <c r="D844" s="4">
        <v>2</v>
      </c>
      <c r="E844" s="4">
        <v>0</v>
      </c>
      <c r="F844" s="4">
        <f>ROUND(F833+F842+F843,O844)</f>
        <v>0</v>
      </c>
      <c r="G844" s="4" t="s">
        <v>147</v>
      </c>
      <c r="H844" s="4" t="s">
        <v>148</v>
      </c>
      <c r="I844" s="4"/>
      <c r="J844" s="4"/>
      <c r="K844" s="4">
        <v>212</v>
      </c>
      <c r="L844" s="4">
        <v>47</v>
      </c>
      <c r="M844" s="4">
        <v>1</v>
      </c>
      <c r="N844" s="4" t="s">
        <v>149</v>
      </c>
      <c r="O844" s="4">
        <v>0</v>
      </c>
      <c r="P844" s="4"/>
      <c r="Q844" s="4"/>
      <c r="R844" s="4"/>
      <c r="S844" s="4"/>
      <c r="T844" s="4"/>
      <c r="U844" s="4"/>
      <c r="V844" s="4"/>
      <c r="W844" s="4"/>
    </row>
    <row r="845" spans="1:23" x14ac:dyDescent="0.2">
      <c r="A845" s="4">
        <v>50</v>
      </c>
      <c r="B845" s="4">
        <v>1</v>
      </c>
      <c r="C845" s="4">
        <v>0</v>
      </c>
      <c r="D845" s="4">
        <v>2</v>
      </c>
      <c r="E845" s="4">
        <v>0</v>
      </c>
      <c r="F845" s="4">
        <f>ROUND(F846+F849+F850+F847,O845)</f>
        <v>17530108</v>
      </c>
      <c r="G845" s="4" t="s">
        <v>150</v>
      </c>
      <c r="H845" s="4" t="s">
        <v>151</v>
      </c>
      <c r="I845" s="4"/>
      <c r="J845" s="4"/>
      <c r="K845" s="4">
        <v>212</v>
      </c>
      <c r="L845" s="4">
        <v>48</v>
      </c>
      <c r="M845" s="4">
        <v>1</v>
      </c>
      <c r="N845" s="4" t="s">
        <v>2</v>
      </c>
      <c r="O845" s="4">
        <v>0</v>
      </c>
      <c r="P845" s="4"/>
      <c r="Q845" s="4"/>
      <c r="R845" s="4"/>
      <c r="S845" s="4"/>
      <c r="T845" s="4"/>
      <c r="U845" s="4"/>
      <c r="V845" s="4"/>
      <c r="W845" s="4"/>
    </row>
    <row r="846" spans="1:23" x14ac:dyDescent="0.2">
      <c r="A846" s="4">
        <v>50</v>
      </c>
      <c r="B846" s="4">
        <v>0</v>
      </c>
      <c r="C846" s="4">
        <v>0</v>
      </c>
      <c r="D846" s="4">
        <v>2</v>
      </c>
      <c r="E846" s="4">
        <v>0</v>
      </c>
      <c r="F846" s="4">
        <v>44533</v>
      </c>
      <c r="G846" s="4" t="s">
        <v>152</v>
      </c>
      <c r="H846" s="4" t="s">
        <v>131</v>
      </c>
      <c r="I846" s="4"/>
      <c r="J846" s="4"/>
      <c r="K846" s="4">
        <v>212</v>
      </c>
      <c r="L846" s="4">
        <v>49</v>
      </c>
      <c r="M846" s="4">
        <v>3</v>
      </c>
      <c r="N846" s="4" t="s">
        <v>2</v>
      </c>
      <c r="O846" s="4">
        <v>0</v>
      </c>
      <c r="P846" s="4"/>
      <c r="Q846" s="4"/>
      <c r="R846" s="4"/>
      <c r="S846" s="4"/>
      <c r="T846" s="4"/>
      <c r="U846" s="4"/>
      <c r="V846" s="4"/>
      <c r="W846" s="4"/>
    </row>
    <row r="847" spans="1:23" x14ac:dyDescent="0.2">
      <c r="A847" s="4">
        <v>50</v>
      </c>
      <c r="B847" s="4">
        <v>1</v>
      </c>
      <c r="C847" s="4">
        <v>0</v>
      </c>
      <c r="D847" s="4">
        <v>2</v>
      </c>
      <c r="E847" s="4">
        <v>0</v>
      </c>
      <c r="F847" s="4">
        <v>14518385</v>
      </c>
      <c r="G847" s="4" t="s">
        <v>153</v>
      </c>
      <c r="H847" s="4" t="s">
        <v>133</v>
      </c>
      <c r="I847" s="4"/>
      <c r="J847" s="4"/>
      <c r="K847" s="4">
        <v>212</v>
      </c>
      <c r="L847" s="4">
        <v>50</v>
      </c>
      <c r="M847" s="4">
        <v>1</v>
      </c>
      <c r="N847" s="4" t="s">
        <v>2</v>
      </c>
      <c r="O847" s="4">
        <v>0</v>
      </c>
      <c r="P847" s="4"/>
      <c r="Q847" s="4"/>
      <c r="R847" s="4"/>
      <c r="S847" s="4"/>
      <c r="T847" s="4"/>
      <c r="U847" s="4"/>
      <c r="V847" s="4"/>
      <c r="W847" s="4"/>
    </row>
    <row r="848" spans="1:23" x14ac:dyDescent="0.2">
      <c r="A848" s="4">
        <v>50</v>
      </c>
      <c r="B848" s="4">
        <v>0</v>
      </c>
      <c r="C848" s="4">
        <v>0</v>
      </c>
      <c r="D848" s="4">
        <v>2</v>
      </c>
      <c r="E848" s="4">
        <v>0</v>
      </c>
      <c r="F848" s="4">
        <v>0</v>
      </c>
      <c r="G848" s="4" t="s">
        <v>154</v>
      </c>
      <c r="H848" s="4" t="s">
        <v>92</v>
      </c>
      <c r="I848" s="4"/>
      <c r="J848" s="4"/>
      <c r="K848" s="4">
        <v>212</v>
      </c>
      <c r="L848" s="4">
        <v>51</v>
      </c>
      <c r="M848" s="4">
        <v>1</v>
      </c>
      <c r="N848" s="4" t="s">
        <v>2</v>
      </c>
      <c r="O848" s="4">
        <v>0</v>
      </c>
      <c r="P848" s="4"/>
      <c r="Q848" s="4"/>
      <c r="R848" s="4"/>
      <c r="S848" s="4"/>
      <c r="T848" s="4"/>
      <c r="U848" s="4"/>
      <c r="V848" s="4"/>
      <c r="W848" s="4"/>
    </row>
    <row r="849" spans="1:23" x14ac:dyDescent="0.2">
      <c r="A849" s="4">
        <v>50</v>
      </c>
      <c r="B849" s="4">
        <v>0</v>
      </c>
      <c r="C849" s="4">
        <v>0</v>
      </c>
      <c r="D849" s="4">
        <v>2</v>
      </c>
      <c r="E849" s="4">
        <v>0</v>
      </c>
      <c r="F849" s="4">
        <v>2353494</v>
      </c>
      <c r="G849" s="4" t="s">
        <v>155</v>
      </c>
      <c r="H849" s="4" t="s">
        <v>136</v>
      </c>
      <c r="I849" s="4"/>
      <c r="J849" s="4"/>
      <c r="K849" s="4">
        <v>212</v>
      </c>
      <c r="L849" s="4">
        <v>52</v>
      </c>
      <c r="M849" s="4">
        <v>3</v>
      </c>
      <c r="N849" s="4" t="s">
        <v>2</v>
      </c>
      <c r="O849" s="4">
        <v>0</v>
      </c>
      <c r="P849" s="4"/>
      <c r="Q849" s="4"/>
      <c r="R849" s="4"/>
      <c r="S849" s="4"/>
      <c r="T849" s="4"/>
      <c r="U849" s="4"/>
      <c r="V849" s="4"/>
      <c r="W849" s="4"/>
    </row>
    <row r="850" spans="1:23" x14ac:dyDescent="0.2">
      <c r="A850" s="4">
        <v>50</v>
      </c>
      <c r="B850" s="4">
        <v>0</v>
      </c>
      <c r="C850" s="4">
        <v>0</v>
      </c>
      <c r="D850" s="4">
        <v>2</v>
      </c>
      <c r="E850" s="4">
        <v>0</v>
      </c>
      <c r="F850" s="4">
        <v>613696</v>
      </c>
      <c r="G850" s="4" t="s">
        <v>156</v>
      </c>
      <c r="H850" s="4" t="s">
        <v>138</v>
      </c>
      <c r="I850" s="4"/>
      <c r="J850" s="4"/>
      <c r="K850" s="4">
        <v>212</v>
      </c>
      <c r="L850" s="4">
        <v>53</v>
      </c>
      <c r="M850" s="4">
        <v>3</v>
      </c>
      <c r="N850" s="4" t="s">
        <v>2</v>
      </c>
      <c r="O850" s="4">
        <v>0</v>
      </c>
      <c r="P850" s="4"/>
      <c r="Q850" s="4"/>
      <c r="R850" s="4"/>
      <c r="S850" s="4"/>
      <c r="T850" s="4"/>
      <c r="U850" s="4"/>
      <c r="V850" s="4"/>
      <c r="W850" s="4"/>
    </row>
    <row r="851" spans="1:23" x14ac:dyDescent="0.2">
      <c r="A851" s="4">
        <v>50</v>
      </c>
      <c r="B851" s="4">
        <v>0</v>
      </c>
      <c r="C851" s="4">
        <v>0</v>
      </c>
      <c r="D851" s="4">
        <v>2</v>
      </c>
      <c r="E851" s="4">
        <v>0</v>
      </c>
      <c r="F851" s="4">
        <v>83522</v>
      </c>
      <c r="G851" s="4" t="s">
        <v>157</v>
      </c>
      <c r="H851" s="4" t="s">
        <v>140</v>
      </c>
      <c r="I851" s="4"/>
      <c r="J851" s="4"/>
      <c r="K851" s="4">
        <v>212</v>
      </c>
      <c r="L851" s="4">
        <v>54</v>
      </c>
      <c r="M851" s="4">
        <v>3</v>
      </c>
      <c r="N851" s="4" t="s">
        <v>2</v>
      </c>
      <c r="O851" s="4">
        <v>0</v>
      </c>
      <c r="P851" s="4"/>
      <c r="Q851" s="4"/>
      <c r="R851" s="4"/>
      <c r="S851" s="4"/>
      <c r="T851" s="4"/>
      <c r="U851" s="4"/>
      <c r="V851" s="4"/>
      <c r="W851" s="4"/>
    </row>
    <row r="852" spans="1:23" x14ac:dyDescent="0.2">
      <c r="A852" s="4">
        <v>50</v>
      </c>
      <c r="B852" s="4">
        <v>0</v>
      </c>
      <c r="C852" s="4">
        <v>0</v>
      </c>
      <c r="D852" s="4">
        <v>2</v>
      </c>
      <c r="E852" s="4">
        <v>0</v>
      </c>
      <c r="F852" s="4">
        <v>261534</v>
      </c>
      <c r="G852" s="4" t="s">
        <v>158</v>
      </c>
      <c r="H852" s="4" t="s">
        <v>94</v>
      </c>
      <c r="I852" s="4"/>
      <c r="J852" s="4"/>
      <c r="K852" s="4">
        <v>212</v>
      </c>
      <c r="L852" s="4">
        <v>55</v>
      </c>
      <c r="M852" s="4">
        <v>3</v>
      </c>
      <c r="N852" s="4" t="s">
        <v>2</v>
      </c>
      <c r="O852" s="4">
        <v>0</v>
      </c>
      <c r="P852" s="4"/>
      <c r="Q852" s="4"/>
      <c r="R852" s="4"/>
      <c r="S852" s="4"/>
      <c r="T852" s="4"/>
      <c r="U852" s="4"/>
      <c r="V852" s="4"/>
      <c r="W852" s="4"/>
    </row>
    <row r="853" spans="1:23" x14ac:dyDescent="0.2">
      <c r="A853" s="4">
        <v>50</v>
      </c>
      <c r="B853" s="4">
        <v>0</v>
      </c>
      <c r="C853" s="4">
        <v>0</v>
      </c>
      <c r="D853" s="4">
        <v>2</v>
      </c>
      <c r="E853" s="4">
        <v>0</v>
      </c>
      <c r="F853" s="4">
        <v>6415</v>
      </c>
      <c r="G853" s="4" t="s">
        <v>159</v>
      </c>
      <c r="H853" s="4" t="s">
        <v>96</v>
      </c>
      <c r="I853" s="4"/>
      <c r="J853" s="4"/>
      <c r="K853" s="4">
        <v>212</v>
      </c>
      <c r="L853" s="4">
        <v>56</v>
      </c>
      <c r="M853" s="4">
        <v>3</v>
      </c>
      <c r="N853" s="4" t="s">
        <v>2</v>
      </c>
      <c r="O853" s="4">
        <v>0</v>
      </c>
      <c r="P853" s="4"/>
      <c r="Q853" s="4"/>
      <c r="R853" s="4"/>
      <c r="S853" s="4"/>
      <c r="T853" s="4"/>
      <c r="U853" s="4"/>
      <c r="V853" s="4"/>
      <c r="W853" s="4"/>
    </row>
    <row r="854" spans="1:23" x14ac:dyDescent="0.2">
      <c r="A854" s="4">
        <v>50</v>
      </c>
      <c r="B854" s="4">
        <v>1</v>
      </c>
      <c r="C854" s="4">
        <v>0</v>
      </c>
      <c r="D854" s="4">
        <v>2</v>
      </c>
      <c r="E854" s="4">
        <v>0</v>
      </c>
      <c r="F854" s="4">
        <v>2631924</v>
      </c>
      <c r="G854" s="4" t="s">
        <v>160</v>
      </c>
      <c r="H854" s="4" t="s">
        <v>144</v>
      </c>
      <c r="I854" s="4"/>
      <c r="J854" s="4"/>
      <c r="K854" s="4">
        <v>212</v>
      </c>
      <c r="L854" s="4">
        <v>57</v>
      </c>
      <c r="M854" s="4">
        <v>1</v>
      </c>
      <c r="N854" s="4" t="s">
        <v>2</v>
      </c>
      <c r="O854" s="4">
        <v>0</v>
      </c>
      <c r="P854" s="4"/>
      <c r="Q854" s="4"/>
      <c r="R854" s="4"/>
      <c r="S854" s="4"/>
      <c r="T854" s="4"/>
      <c r="U854" s="4"/>
      <c r="V854" s="4"/>
      <c r="W854" s="4"/>
    </row>
    <row r="855" spans="1:23" x14ac:dyDescent="0.2">
      <c r="A855" s="4">
        <v>50</v>
      </c>
      <c r="B855" s="4">
        <v>1</v>
      </c>
      <c r="C855" s="4">
        <v>0</v>
      </c>
      <c r="D855" s="4">
        <v>2</v>
      </c>
      <c r="E855" s="4">
        <v>0</v>
      </c>
      <c r="F855" s="4">
        <v>1454474</v>
      </c>
      <c r="G855" s="4" t="s">
        <v>161</v>
      </c>
      <c r="H855" s="4" t="s">
        <v>146</v>
      </c>
      <c r="I855" s="4"/>
      <c r="J855" s="4"/>
      <c r="K855" s="4">
        <v>212</v>
      </c>
      <c r="L855" s="4">
        <v>58</v>
      </c>
      <c r="M855" s="4">
        <v>1</v>
      </c>
      <c r="N855" s="4" t="s">
        <v>2</v>
      </c>
      <c r="O855" s="4">
        <v>0</v>
      </c>
      <c r="P855" s="4"/>
      <c r="Q855" s="4"/>
      <c r="R855" s="4"/>
      <c r="S855" s="4"/>
      <c r="T855" s="4"/>
      <c r="U855" s="4"/>
      <c r="V855" s="4"/>
      <c r="W855" s="4"/>
    </row>
    <row r="856" spans="1:23" x14ac:dyDescent="0.2">
      <c r="A856" s="4">
        <v>50</v>
      </c>
      <c r="B856" s="4">
        <v>1</v>
      </c>
      <c r="C856" s="4">
        <v>0</v>
      </c>
      <c r="D856" s="4">
        <v>2</v>
      </c>
      <c r="E856" s="4">
        <v>0</v>
      </c>
      <c r="F856" s="4">
        <f>ROUND(F845+F854+F855,O856)</f>
        <v>21616506</v>
      </c>
      <c r="G856" s="4" t="s">
        <v>162</v>
      </c>
      <c r="H856" s="4" t="s">
        <v>163</v>
      </c>
      <c r="I856" s="4"/>
      <c r="J856" s="4"/>
      <c r="K856" s="4">
        <v>212</v>
      </c>
      <c r="L856" s="4">
        <v>59</v>
      </c>
      <c r="M856" s="4">
        <v>1</v>
      </c>
      <c r="N856" s="4" t="s">
        <v>164</v>
      </c>
      <c r="O856" s="4">
        <v>0</v>
      </c>
      <c r="P856" s="4"/>
      <c r="Q856" s="4"/>
      <c r="R856" s="4"/>
      <c r="S856" s="4"/>
      <c r="T856" s="4"/>
      <c r="U856" s="4"/>
      <c r="V856" s="4"/>
      <c r="W856" s="4"/>
    </row>
    <row r="857" spans="1:23" x14ac:dyDescent="0.2">
      <c r="A857" s="4">
        <v>50</v>
      </c>
      <c r="B857" s="4">
        <v>0</v>
      </c>
      <c r="C857" s="4">
        <v>0</v>
      </c>
      <c r="D857" s="4">
        <v>2</v>
      </c>
      <c r="E857" s="4">
        <v>0</v>
      </c>
      <c r="F857" s="4">
        <f>ROUND(F858+F861+F862+F859,O857)</f>
        <v>0</v>
      </c>
      <c r="G857" s="4" t="s">
        <v>165</v>
      </c>
      <c r="H857" s="4" t="s">
        <v>166</v>
      </c>
      <c r="I857" s="4"/>
      <c r="J857" s="4"/>
      <c r="K857" s="4">
        <v>212</v>
      </c>
      <c r="L857" s="4">
        <v>60</v>
      </c>
      <c r="M857" s="4">
        <v>1</v>
      </c>
      <c r="N857" s="4" t="s">
        <v>2</v>
      </c>
      <c r="O857" s="4">
        <v>0</v>
      </c>
      <c r="P857" s="4"/>
      <c r="Q857" s="4"/>
      <c r="R857" s="4"/>
      <c r="S857" s="4"/>
      <c r="T857" s="4"/>
      <c r="U857" s="4"/>
      <c r="V857" s="4"/>
      <c r="W857" s="4"/>
    </row>
    <row r="858" spans="1:23" x14ac:dyDescent="0.2">
      <c r="A858" s="4">
        <v>50</v>
      </c>
      <c r="B858" s="4">
        <v>0</v>
      </c>
      <c r="C858" s="4">
        <v>0</v>
      </c>
      <c r="D858" s="4">
        <v>2</v>
      </c>
      <c r="E858" s="4">
        <v>0</v>
      </c>
      <c r="F858" s="4">
        <v>0</v>
      </c>
      <c r="G858" s="4" t="s">
        <v>167</v>
      </c>
      <c r="H858" s="4" t="s">
        <v>131</v>
      </c>
      <c r="I858" s="4"/>
      <c r="J858" s="4"/>
      <c r="K858" s="4">
        <v>212</v>
      </c>
      <c r="L858" s="4">
        <v>61</v>
      </c>
      <c r="M858" s="4">
        <v>3</v>
      </c>
      <c r="N858" s="4" t="s">
        <v>2</v>
      </c>
      <c r="O858" s="4">
        <v>0</v>
      </c>
      <c r="P858" s="4"/>
      <c r="Q858" s="4"/>
      <c r="R858" s="4"/>
      <c r="S858" s="4"/>
      <c r="T858" s="4"/>
      <c r="U858" s="4"/>
      <c r="V858" s="4"/>
      <c r="W858" s="4"/>
    </row>
    <row r="859" spans="1:23" x14ac:dyDescent="0.2">
      <c r="A859" s="4">
        <v>50</v>
      </c>
      <c r="B859" s="4">
        <v>0</v>
      </c>
      <c r="C859" s="4">
        <v>0</v>
      </c>
      <c r="D859" s="4">
        <v>2</v>
      </c>
      <c r="E859" s="4">
        <v>0</v>
      </c>
      <c r="F859" s="4">
        <v>0</v>
      </c>
      <c r="G859" s="4" t="s">
        <v>168</v>
      </c>
      <c r="H859" s="4" t="s">
        <v>133</v>
      </c>
      <c r="I859" s="4"/>
      <c r="J859" s="4"/>
      <c r="K859" s="4">
        <v>212</v>
      </c>
      <c r="L859" s="4">
        <v>62</v>
      </c>
      <c r="M859" s="4">
        <v>1</v>
      </c>
      <c r="N859" s="4" t="s">
        <v>2</v>
      </c>
      <c r="O859" s="4">
        <v>0</v>
      </c>
      <c r="P859" s="4"/>
      <c r="Q859" s="4"/>
      <c r="R859" s="4"/>
      <c r="S859" s="4"/>
      <c r="T859" s="4"/>
      <c r="U859" s="4"/>
      <c r="V859" s="4"/>
      <c r="W859" s="4"/>
    </row>
    <row r="860" spans="1:23" x14ac:dyDescent="0.2">
      <c r="A860" s="4">
        <v>50</v>
      </c>
      <c r="B860" s="4">
        <v>0</v>
      </c>
      <c r="C860" s="4">
        <v>0</v>
      </c>
      <c r="D860" s="4">
        <v>2</v>
      </c>
      <c r="E860" s="4">
        <v>0</v>
      </c>
      <c r="F860" s="4">
        <v>0</v>
      </c>
      <c r="G860" s="4" t="s">
        <v>169</v>
      </c>
      <c r="H860" s="4" t="s">
        <v>92</v>
      </c>
      <c r="I860" s="4"/>
      <c r="J860" s="4"/>
      <c r="K860" s="4">
        <v>212</v>
      </c>
      <c r="L860" s="4">
        <v>63</v>
      </c>
      <c r="M860" s="4">
        <v>1</v>
      </c>
      <c r="N860" s="4" t="s">
        <v>2</v>
      </c>
      <c r="O860" s="4">
        <v>0</v>
      </c>
      <c r="P860" s="4"/>
      <c r="Q860" s="4"/>
      <c r="R860" s="4"/>
      <c r="S860" s="4"/>
      <c r="T860" s="4"/>
      <c r="U860" s="4"/>
      <c r="V860" s="4"/>
      <c r="W860" s="4"/>
    </row>
    <row r="861" spans="1:23" x14ac:dyDescent="0.2">
      <c r="A861" s="4">
        <v>50</v>
      </c>
      <c r="B861" s="4">
        <v>0</v>
      </c>
      <c r="C861" s="4">
        <v>0</v>
      </c>
      <c r="D861" s="4">
        <v>2</v>
      </c>
      <c r="E861" s="4">
        <v>0</v>
      </c>
      <c r="F861" s="4">
        <v>0</v>
      </c>
      <c r="G861" s="4" t="s">
        <v>170</v>
      </c>
      <c r="H861" s="4" t="s">
        <v>136</v>
      </c>
      <c r="I861" s="4"/>
      <c r="J861" s="4"/>
      <c r="K861" s="4">
        <v>212</v>
      </c>
      <c r="L861" s="4">
        <v>64</v>
      </c>
      <c r="M861" s="4">
        <v>3</v>
      </c>
      <c r="N861" s="4" t="s">
        <v>2</v>
      </c>
      <c r="O861" s="4">
        <v>0</v>
      </c>
      <c r="P861" s="4"/>
      <c r="Q861" s="4"/>
      <c r="R861" s="4"/>
      <c r="S861" s="4"/>
      <c r="T861" s="4"/>
      <c r="U861" s="4"/>
      <c r="V861" s="4"/>
      <c r="W861" s="4"/>
    </row>
    <row r="862" spans="1:23" x14ac:dyDescent="0.2">
      <c r="A862" s="4">
        <v>50</v>
      </c>
      <c r="B862" s="4">
        <v>0</v>
      </c>
      <c r="C862" s="4">
        <v>0</v>
      </c>
      <c r="D862" s="4">
        <v>2</v>
      </c>
      <c r="E862" s="4">
        <v>0</v>
      </c>
      <c r="F862" s="4">
        <v>0</v>
      </c>
      <c r="G862" s="4" t="s">
        <v>171</v>
      </c>
      <c r="H862" s="4" t="s">
        <v>138</v>
      </c>
      <c r="I862" s="4"/>
      <c r="J862" s="4"/>
      <c r="K862" s="4">
        <v>212</v>
      </c>
      <c r="L862" s="4">
        <v>65</v>
      </c>
      <c r="M862" s="4">
        <v>3</v>
      </c>
      <c r="N862" s="4" t="s">
        <v>2</v>
      </c>
      <c r="O862" s="4">
        <v>0</v>
      </c>
      <c r="P862" s="4"/>
      <c r="Q862" s="4"/>
      <c r="R862" s="4"/>
      <c r="S862" s="4"/>
      <c r="T862" s="4"/>
      <c r="U862" s="4"/>
      <c r="V862" s="4"/>
      <c r="W862" s="4"/>
    </row>
    <row r="863" spans="1:23" x14ac:dyDescent="0.2">
      <c r="A863" s="4">
        <v>50</v>
      </c>
      <c r="B863" s="4">
        <v>0</v>
      </c>
      <c r="C863" s="4">
        <v>0</v>
      </c>
      <c r="D863" s="4">
        <v>2</v>
      </c>
      <c r="E863" s="4">
        <v>0</v>
      </c>
      <c r="F863" s="4">
        <v>0</v>
      </c>
      <c r="G863" s="4" t="s">
        <v>172</v>
      </c>
      <c r="H863" s="4" t="s">
        <v>140</v>
      </c>
      <c r="I863" s="4"/>
      <c r="J863" s="4"/>
      <c r="K863" s="4">
        <v>212</v>
      </c>
      <c r="L863" s="4">
        <v>66</v>
      </c>
      <c r="M863" s="4">
        <v>3</v>
      </c>
      <c r="N863" s="4" t="s">
        <v>2</v>
      </c>
      <c r="O863" s="4">
        <v>0</v>
      </c>
      <c r="P863" s="4"/>
      <c r="Q863" s="4"/>
      <c r="R863" s="4"/>
      <c r="S863" s="4"/>
      <c r="T863" s="4"/>
      <c r="U863" s="4"/>
      <c r="V863" s="4"/>
      <c r="W863" s="4"/>
    </row>
    <row r="864" spans="1:23" x14ac:dyDescent="0.2">
      <c r="A864" s="4">
        <v>50</v>
      </c>
      <c r="B864" s="4">
        <v>0</v>
      </c>
      <c r="C864" s="4">
        <v>0</v>
      </c>
      <c r="D864" s="4">
        <v>2</v>
      </c>
      <c r="E864" s="4">
        <v>0</v>
      </c>
      <c r="F864" s="4">
        <v>0</v>
      </c>
      <c r="G864" s="4" t="s">
        <v>173</v>
      </c>
      <c r="H864" s="4" t="s">
        <v>94</v>
      </c>
      <c r="I864" s="4"/>
      <c r="J864" s="4"/>
      <c r="K864" s="4">
        <v>212</v>
      </c>
      <c r="L864" s="4">
        <v>67</v>
      </c>
      <c r="M864" s="4">
        <v>3</v>
      </c>
      <c r="N864" s="4" t="s">
        <v>2</v>
      </c>
      <c r="O864" s="4">
        <v>0</v>
      </c>
      <c r="P864" s="4"/>
      <c r="Q864" s="4"/>
      <c r="R864" s="4"/>
      <c r="S864" s="4"/>
      <c r="T864" s="4"/>
      <c r="U864" s="4"/>
      <c r="V864" s="4"/>
      <c r="W864" s="4"/>
    </row>
    <row r="865" spans="1:23" x14ac:dyDescent="0.2">
      <c r="A865" s="4">
        <v>50</v>
      </c>
      <c r="B865" s="4">
        <v>0</v>
      </c>
      <c r="C865" s="4">
        <v>0</v>
      </c>
      <c r="D865" s="4">
        <v>2</v>
      </c>
      <c r="E865" s="4">
        <v>0</v>
      </c>
      <c r="F865" s="4">
        <v>0</v>
      </c>
      <c r="G865" s="4" t="s">
        <v>174</v>
      </c>
      <c r="H865" s="4" t="s">
        <v>96</v>
      </c>
      <c r="I865" s="4"/>
      <c r="J865" s="4"/>
      <c r="K865" s="4">
        <v>212</v>
      </c>
      <c r="L865" s="4">
        <v>68</v>
      </c>
      <c r="M865" s="4">
        <v>3</v>
      </c>
      <c r="N865" s="4" t="s">
        <v>2</v>
      </c>
      <c r="O865" s="4">
        <v>0</v>
      </c>
      <c r="P865" s="4"/>
      <c r="Q865" s="4"/>
      <c r="R865" s="4"/>
      <c r="S865" s="4"/>
      <c r="T865" s="4"/>
      <c r="U865" s="4"/>
      <c r="V865" s="4"/>
      <c r="W865" s="4"/>
    </row>
    <row r="866" spans="1:23" x14ac:dyDescent="0.2">
      <c r="A866" s="4">
        <v>50</v>
      </c>
      <c r="B866" s="4">
        <v>0</v>
      </c>
      <c r="C866" s="4">
        <v>0</v>
      </c>
      <c r="D866" s="4">
        <v>2</v>
      </c>
      <c r="E866" s="4">
        <v>0</v>
      </c>
      <c r="F866" s="4">
        <v>0</v>
      </c>
      <c r="G866" s="4" t="s">
        <v>175</v>
      </c>
      <c r="H866" s="4" t="s">
        <v>144</v>
      </c>
      <c r="I866" s="4"/>
      <c r="J866" s="4"/>
      <c r="K866" s="4">
        <v>212</v>
      </c>
      <c r="L866" s="4">
        <v>69</v>
      </c>
      <c r="M866" s="4">
        <v>1</v>
      </c>
      <c r="N866" s="4" t="s">
        <v>2</v>
      </c>
      <c r="O866" s="4">
        <v>0</v>
      </c>
      <c r="P866" s="4"/>
      <c r="Q866" s="4"/>
      <c r="R866" s="4"/>
      <c r="S866" s="4"/>
      <c r="T866" s="4"/>
      <c r="U866" s="4"/>
      <c r="V866" s="4"/>
      <c r="W866" s="4"/>
    </row>
    <row r="867" spans="1:23" x14ac:dyDescent="0.2">
      <c r="A867" s="4">
        <v>50</v>
      </c>
      <c r="B867" s="4">
        <v>0</v>
      </c>
      <c r="C867" s="4">
        <v>0</v>
      </c>
      <c r="D867" s="4">
        <v>2</v>
      </c>
      <c r="E867" s="4">
        <v>0</v>
      </c>
      <c r="F867" s="4">
        <v>0</v>
      </c>
      <c r="G867" s="4" t="s">
        <v>176</v>
      </c>
      <c r="H867" s="4" t="s">
        <v>146</v>
      </c>
      <c r="I867" s="4"/>
      <c r="J867" s="4"/>
      <c r="K867" s="4">
        <v>212</v>
      </c>
      <c r="L867" s="4">
        <v>70</v>
      </c>
      <c r="M867" s="4">
        <v>1</v>
      </c>
      <c r="N867" s="4" t="s">
        <v>2</v>
      </c>
      <c r="O867" s="4">
        <v>0</v>
      </c>
      <c r="P867" s="4"/>
      <c r="Q867" s="4"/>
      <c r="R867" s="4"/>
      <c r="S867" s="4"/>
      <c r="T867" s="4"/>
      <c r="U867" s="4"/>
      <c r="V867" s="4"/>
      <c r="W867" s="4"/>
    </row>
    <row r="868" spans="1:23" x14ac:dyDescent="0.2">
      <c r="A868" s="4">
        <v>50</v>
      </c>
      <c r="B868" s="4">
        <v>0</v>
      </c>
      <c r="C868" s="4">
        <v>0</v>
      </c>
      <c r="D868" s="4">
        <v>2</v>
      </c>
      <c r="E868" s="4">
        <v>0</v>
      </c>
      <c r="F868" s="4">
        <f>ROUND(F857+F866+F867,O868)</f>
        <v>0</v>
      </c>
      <c r="G868" s="4" t="s">
        <v>177</v>
      </c>
      <c r="H868" s="4" t="s">
        <v>178</v>
      </c>
      <c r="I868" s="4"/>
      <c r="J868" s="4"/>
      <c r="K868" s="4">
        <v>212</v>
      </c>
      <c r="L868" s="4">
        <v>71</v>
      </c>
      <c r="M868" s="4">
        <v>1</v>
      </c>
      <c r="N868" s="4" t="s">
        <v>179</v>
      </c>
      <c r="O868" s="4">
        <v>0</v>
      </c>
      <c r="P868" s="4"/>
      <c r="Q868" s="4"/>
      <c r="R868" s="4"/>
      <c r="S868" s="4"/>
      <c r="T868" s="4"/>
      <c r="U868" s="4"/>
      <c r="V868" s="4"/>
      <c r="W868" s="4"/>
    </row>
    <row r="869" spans="1:23" x14ac:dyDescent="0.2">
      <c r="A869" s="4">
        <v>50</v>
      </c>
      <c r="B869" s="4">
        <v>0</v>
      </c>
      <c r="C869" s="4">
        <v>0</v>
      </c>
      <c r="D869" s="4">
        <v>2</v>
      </c>
      <c r="E869" s="4">
        <v>0</v>
      </c>
      <c r="F869" s="4">
        <f>ROUND(F870+F873+F874+F871,O869)</f>
        <v>0</v>
      </c>
      <c r="G869" s="4" t="s">
        <v>180</v>
      </c>
      <c r="H869" s="4" t="s">
        <v>181</v>
      </c>
      <c r="I869" s="4"/>
      <c r="J869" s="4"/>
      <c r="K869" s="4">
        <v>212</v>
      </c>
      <c r="L869" s="4">
        <v>72</v>
      </c>
      <c r="M869" s="4">
        <v>1</v>
      </c>
      <c r="N869" s="4" t="s">
        <v>2</v>
      </c>
      <c r="O869" s="4">
        <v>0</v>
      </c>
      <c r="P869" s="4"/>
      <c r="Q869" s="4"/>
      <c r="R869" s="4"/>
      <c r="S869" s="4"/>
      <c r="T869" s="4"/>
      <c r="U869" s="4"/>
      <c r="V869" s="4"/>
      <c r="W869" s="4"/>
    </row>
    <row r="870" spans="1:23" x14ac:dyDescent="0.2">
      <c r="A870" s="4">
        <v>50</v>
      </c>
      <c r="B870" s="4">
        <v>0</v>
      </c>
      <c r="C870" s="4">
        <v>0</v>
      </c>
      <c r="D870" s="4">
        <v>2</v>
      </c>
      <c r="E870" s="4">
        <v>0</v>
      </c>
      <c r="F870" s="4">
        <v>0</v>
      </c>
      <c r="G870" s="4" t="s">
        <v>182</v>
      </c>
      <c r="H870" s="4" t="s">
        <v>131</v>
      </c>
      <c r="I870" s="4"/>
      <c r="J870" s="4"/>
      <c r="K870" s="4">
        <v>212</v>
      </c>
      <c r="L870" s="4">
        <v>73</v>
      </c>
      <c r="M870" s="4">
        <v>3</v>
      </c>
      <c r="N870" s="4" t="s">
        <v>2</v>
      </c>
      <c r="O870" s="4">
        <v>0</v>
      </c>
      <c r="P870" s="4"/>
      <c r="Q870" s="4"/>
      <c r="R870" s="4"/>
      <c r="S870" s="4"/>
      <c r="T870" s="4"/>
      <c r="U870" s="4"/>
      <c r="V870" s="4"/>
      <c r="W870" s="4"/>
    </row>
    <row r="871" spans="1:23" x14ac:dyDescent="0.2">
      <c r="A871" s="4">
        <v>50</v>
      </c>
      <c r="B871" s="4">
        <v>0</v>
      </c>
      <c r="C871" s="4">
        <v>0</v>
      </c>
      <c r="D871" s="4">
        <v>2</v>
      </c>
      <c r="E871" s="4">
        <v>0</v>
      </c>
      <c r="F871" s="4">
        <v>0</v>
      </c>
      <c r="G871" s="4" t="s">
        <v>183</v>
      </c>
      <c r="H871" s="4" t="s">
        <v>133</v>
      </c>
      <c r="I871" s="4"/>
      <c r="J871" s="4"/>
      <c r="K871" s="4">
        <v>212</v>
      </c>
      <c r="L871" s="4">
        <v>74</v>
      </c>
      <c r="M871" s="4">
        <v>1</v>
      </c>
      <c r="N871" s="4" t="s">
        <v>2</v>
      </c>
      <c r="O871" s="4">
        <v>0</v>
      </c>
      <c r="P871" s="4"/>
      <c r="Q871" s="4"/>
      <c r="R871" s="4"/>
      <c r="S871" s="4"/>
      <c r="T871" s="4"/>
      <c r="U871" s="4"/>
      <c r="V871" s="4"/>
      <c r="W871" s="4"/>
    </row>
    <row r="872" spans="1:23" x14ac:dyDescent="0.2">
      <c r="A872" s="4">
        <v>50</v>
      </c>
      <c r="B872" s="4">
        <v>0</v>
      </c>
      <c r="C872" s="4">
        <v>0</v>
      </c>
      <c r="D872" s="4">
        <v>2</v>
      </c>
      <c r="E872" s="4">
        <v>0</v>
      </c>
      <c r="F872" s="4">
        <v>0</v>
      </c>
      <c r="G872" s="4" t="s">
        <v>184</v>
      </c>
      <c r="H872" s="4" t="s">
        <v>185</v>
      </c>
      <c r="I872" s="4"/>
      <c r="J872" s="4"/>
      <c r="K872" s="4">
        <v>212</v>
      </c>
      <c r="L872" s="4">
        <v>75</v>
      </c>
      <c r="M872" s="4">
        <v>1</v>
      </c>
      <c r="N872" s="4" t="s">
        <v>2</v>
      </c>
      <c r="O872" s="4">
        <v>0</v>
      </c>
      <c r="P872" s="4"/>
      <c r="Q872" s="4"/>
      <c r="R872" s="4"/>
      <c r="S872" s="4"/>
      <c r="T872" s="4"/>
      <c r="U872" s="4"/>
      <c r="V872" s="4"/>
      <c r="W872" s="4"/>
    </row>
    <row r="873" spans="1:23" x14ac:dyDescent="0.2">
      <c r="A873" s="4">
        <v>50</v>
      </c>
      <c r="B873" s="4">
        <v>0</v>
      </c>
      <c r="C873" s="4">
        <v>0</v>
      </c>
      <c r="D873" s="4">
        <v>2</v>
      </c>
      <c r="E873" s="4">
        <v>0</v>
      </c>
      <c r="F873" s="4">
        <v>0</v>
      </c>
      <c r="G873" s="4" t="s">
        <v>186</v>
      </c>
      <c r="H873" s="4" t="s">
        <v>136</v>
      </c>
      <c r="I873" s="4"/>
      <c r="J873" s="4"/>
      <c r="K873" s="4">
        <v>212</v>
      </c>
      <c r="L873" s="4">
        <v>76</v>
      </c>
      <c r="M873" s="4">
        <v>3</v>
      </c>
      <c r="N873" s="4" t="s">
        <v>2</v>
      </c>
      <c r="O873" s="4">
        <v>0</v>
      </c>
      <c r="P873" s="4"/>
      <c r="Q873" s="4"/>
      <c r="R873" s="4"/>
      <c r="S873" s="4"/>
      <c r="T873" s="4"/>
      <c r="U873" s="4"/>
      <c r="V873" s="4"/>
      <c r="W873" s="4"/>
    </row>
    <row r="874" spans="1:23" x14ac:dyDescent="0.2">
      <c r="A874" s="4">
        <v>50</v>
      </c>
      <c r="B874" s="4">
        <v>0</v>
      </c>
      <c r="C874" s="4">
        <v>0</v>
      </c>
      <c r="D874" s="4">
        <v>2</v>
      </c>
      <c r="E874" s="4">
        <v>0</v>
      </c>
      <c r="F874" s="4">
        <v>0</v>
      </c>
      <c r="G874" s="4" t="s">
        <v>187</v>
      </c>
      <c r="H874" s="4" t="s">
        <v>138</v>
      </c>
      <c r="I874" s="4"/>
      <c r="J874" s="4"/>
      <c r="K874" s="4">
        <v>212</v>
      </c>
      <c r="L874" s="4">
        <v>77</v>
      </c>
      <c r="M874" s="4">
        <v>3</v>
      </c>
      <c r="N874" s="4" t="s">
        <v>2</v>
      </c>
      <c r="O874" s="4">
        <v>0</v>
      </c>
      <c r="P874" s="4"/>
      <c r="Q874" s="4"/>
      <c r="R874" s="4"/>
      <c r="S874" s="4"/>
      <c r="T874" s="4"/>
      <c r="U874" s="4"/>
      <c r="V874" s="4"/>
      <c r="W874" s="4"/>
    </row>
    <row r="875" spans="1:23" x14ac:dyDescent="0.2">
      <c r="A875" s="4">
        <v>50</v>
      </c>
      <c r="B875" s="4">
        <v>0</v>
      </c>
      <c r="C875" s="4">
        <v>0</v>
      </c>
      <c r="D875" s="4">
        <v>2</v>
      </c>
      <c r="E875" s="4">
        <v>0</v>
      </c>
      <c r="F875" s="4">
        <v>0</v>
      </c>
      <c r="G875" s="4" t="s">
        <v>188</v>
      </c>
      <c r="H875" s="4" t="s">
        <v>140</v>
      </c>
      <c r="I875" s="4"/>
      <c r="J875" s="4"/>
      <c r="K875" s="4">
        <v>212</v>
      </c>
      <c r="L875" s="4">
        <v>78</v>
      </c>
      <c r="M875" s="4">
        <v>3</v>
      </c>
      <c r="N875" s="4" t="s">
        <v>2</v>
      </c>
      <c r="O875" s="4">
        <v>0</v>
      </c>
      <c r="P875" s="4"/>
      <c r="Q875" s="4"/>
      <c r="R875" s="4"/>
      <c r="S875" s="4"/>
      <c r="T875" s="4"/>
      <c r="U875" s="4"/>
      <c r="V875" s="4"/>
      <c r="W875" s="4"/>
    </row>
    <row r="876" spans="1:23" x14ac:dyDescent="0.2">
      <c r="A876" s="4">
        <v>50</v>
      </c>
      <c r="B876" s="4">
        <v>0</v>
      </c>
      <c r="C876" s="4">
        <v>0</v>
      </c>
      <c r="D876" s="4">
        <v>2</v>
      </c>
      <c r="E876" s="4">
        <v>0</v>
      </c>
      <c r="F876" s="4">
        <v>0</v>
      </c>
      <c r="G876" s="4" t="s">
        <v>189</v>
      </c>
      <c r="H876" s="4" t="s">
        <v>94</v>
      </c>
      <c r="I876" s="4"/>
      <c r="J876" s="4"/>
      <c r="K876" s="4">
        <v>212</v>
      </c>
      <c r="L876" s="4">
        <v>79</v>
      </c>
      <c r="M876" s="4">
        <v>3</v>
      </c>
      <c r="N876" s="4" t="s">
        <v>2</v>
      </c>
      <c r="O876" s="4">
        <v>0</v>
      </c>
      <c r="P876" s="4"/>
      <c r="Q876" s="4"/>
      <c r="R876" s="4"/>
      <c r="S876" s="4"/>
      <c r="T876" s="4"/>
      <c r="U876" s="4"/>
      <c r="V876" s="4"/>
      <c r="W876" s="4"/>
    </row>
    <row r="877" spans="1:23" x14ac:dyDescent="0.2">
      <c r="A877" s="4">
        <v>50</v>
      </c>
      <c r="B877" s="4">
        <v>0</v>
      </c>
      <c r="C877" s="4">
        <v>0</v>
      </c>
      <c r="D877" s="4">
        <v>2</v>
      </c>
      <c r="E877" s="4">
        <v>0</v>
      </c>
      <c r="F877" s="4">
        <v>0</v>
      </c>
      <c r="G877" s="4" t="s">
        <v>190</v>
      </c>
      <c r="H877" s="4" t="s">
        <v>96</v>
      </c>
      <c r="I877" s="4"/>
      <c r="J877" s="4"/>
      <c r="K877" s="4">
        <v>212</v>
      </c>
      <c r="L877" s="4">
        <v>80</v>
      </c>
      <c r="M877" s="4">
        <v>3</v>
      </c>
      <c r="N877" s="4" t="s">
        <v>2</v>
      </c>
      <c r="O877" s="4">
        <v>0</v>
      </c>
      <c r="P877" s="4"/>
      <c r="Q877" s="4"/>
      <c r="R877" s="4"/>
      <c r="S877" s="4"/>
      <c r="T877" s="4"/>
      <c r="U877" s="4"/>
      <c r="V877" s="4"/>
      <c r="W877" s="4"/>
    </row>
    <row r="878" spans="1:23" x14ac:dyDescent="0.2">
      <c r="A878" s="4">
        <v>50</v>
      </c>
      <c r="B878" s="4">
        <v>0</v>
      </c>
      <c r="C878" s="4">
        <v>0</v>
      </c>
      <c r="D878" s="4">
        <v>2</v>
      </c>
      <c r="E878" s="4">
        <v>0</v>
      </c>
      <c r="F878" s="4">
        <v>0</v>
      </c>
      <c r="G878" s="4" t="s">
        <v>191</v>
      </c>
      <c r="H878" s="4" t="s">
        <v>144</v>
      </c>
      <c r="I878" s="4"/>
      <c r="J878" s="4"/>
      <c r="K878" s="4">
        <v>212</v>
      </c>
      <c r="L878" s="4">
        <v>81</v>
      </c>
      <c r="M878" s="4">
        <v>1</v>
      </c>
      <c r="N878" s="4" t="s">
        <v>2</v>
      </c>
      <c r="O878" s="4">
        <v>0</v>
      </c>
      <c r="P878" s="4"/>
      <c r="Q878" s="4"/>
      <c r="R878" s="4"/>
      <c r="S878" s="4"/>
      <c r="T878" s="4"/>
      <c r="U878" s="4"/>
      <c r="V878" s="4"/>
      <c r="W878" s="4"/>
    </row>
    <row r="879" spans="1:23" x14ac:dyDescent="0.2">
      <c r="A879" s="4">
        <v>50</v>
      </c>
      <c r="B879" s="4">
        <v>0</v>
      </c>
      <c r="C879" s="4">
        <v>0</v>
      </c>
      <c r="D879" s="4">
        <v>2</v>
      </c>
      <c r="E879" s="4">
        <v>0</v>
      </c>
      <c r="F879" s="4">
        <v>0</v>
      </c>
      <c r="G879" s="4" t="s">
        <v>192</v>
      </c>
      <c r="H879" s="4" t="s">
        <v>146</v>
      </c>
      <c r="I879" s="4"/>
      <c r="J879" s="4"/>
      <c r="K879" s="4">
        <v>212</v>
      </c>
      <c r="L879" s="4">
        <v>82</v>
      </c>
      <c r="M879" s="4">
        <v>1</v>
      </c>
      <c r="N879" s="4" t="s">
        <v>2</v>
      </c>
      <c r="O879" s="4">
        <v>0</v>
      </c>
      <c r="P879" s="4"/>
      <c r="Q879" s="4"/>
      <c r="R879" s="4"/>
      <c r="S879" s="4"/>
      <c r="T879" s="4"/>
      <c r="U879" s="4"/>
      <c r="V879" s="4"/>
      <c r="W879" s="4"/>
    </row>
    <row r="880" spans="1:23" x14ac:dyDescent="0.2">
      <c r="A880" s="4">
        <v>50</v>
      </c>
      <c r="B880" s="4">
        <v>0</v>
      </c>
      <c r="C880" s="4">
        <v>0</v>
      </c>
      <c r="D880" s="4">
        <v>2</v>
      </c>
      <c r="E880" s="4">
        <v>0</v>
      </c>
      <c r="F880" s="4">
        <f>ROUND(F869+F878+F879,O880)</f>
        <v>0</v>
      </c>
      <c r="G880" s="4" t="s">
        <v>193</v>
      </c>
      <c r="H880" s="4" t="s">
        <v>194</v>
      </c>
      <c r="I880" s="4"/>
      <c r="J880" s="4"/>
      <c r="K880" s="4">
        <v>212</v>
      </c>
      <c r="L880" s="4">
        <v>83</v>
      </c>
      <c r="M880" s="4">
        <v>1</v>
      </c>
      <c r="N880" s="4" t="s">
        <v>195</v>
      </c>
      <c r="O880" s="4">
        <v>0</v>
      </c>
      <c r="P880" s="4"/>
      <c r="Q880" s="4"/>
      <c r="R880" s="4"/>
      <c r="S880" s="4"/>
      <c r="T880" s="4"/>
      <c r="U880" s="4"/>
      <c r="V880" s="4"/>
      <c r="W880" s="4"/>
    </row>
    <row r="881" spans="1:23" x14ac:dyDescent="0.2">
      <c r="A881" s="4">
        <v>50</v>
      </c>
      <c r="B881" s="4">
        <v>1</v>
      </c>
      <c r="C881" s="4">
        <v>0</v>
      </c>
      <c r="D881" s="4">
        <v>2</v>
      </c>
      <c r="E881" s="4">
        <v>0</v>
      </c>
      <c r="F881" s="4">
        <f>ROUND(F882+F885+F886+F883,O881)</f>
        <v>285831</v>
      </c>
      <c r="G881" s="4" t="s">
        <v>196</v>
      </c>
      <c r="H881" s="4" t="s">
        <v>197</v>
      </c>
      <c r="I881" s="4"/>
      <c r="J881" s="4"/>
      <c r="K881" s="4">
        <v>212</v>
      </c>
      <c r="L881" s="4">
        <v>84</v>
      </c>
      <c r="M881" s="4">
        <v>1</v>
      </c>
      <c r="N881" s="4" t="s">
        <v>2</v>
      </c>
      <c r="O881" s="4">
        <v>0</v>
      </c>
      <c r="P881" s="4"/>
      <c r="Q881" s="4"/>
      <c r="R881" s="4"/>
      <c r="S881" s="4"/>
      <c r="T881" s="4"/>
      <c r="U881" s="4"/>
      <c r="V881" s="4"/>
      <c r="W881" s="4"/>
    </row>
    <row r="882" spans="1:23" x14ac:dyDescent="0.2">
      <c r="A882" s="4">
        <v>50</v>
      </c>
      <c r="B882" s="4">
        <v>0</v>
      </c>
      <c r="C882" s="4">
        <v>0</v>
      </c>
      <c r="D882" s="4">
        <v>2</v>
      </c>
      <c r="E882" s="4">
        <v>0</v>
      </c>
      <c r="F882" s="4">
        <v>20166</v>
      </c>
      <c r="G882" s="4" t="s">
        <v>198</v>
      </c>
      <c r="H882" s="4" t="s">
        <v>131</v>
      </c>
      <c r="I882" s="4"/>
      <c r="J882" s="4"/>
      <c r="K882" s="4">
        <v>212</v>
      </c>
      <c r="L882" s="4">
        <v>85</v>
      </c>
      <c r="M882" s="4">
        <v>3</v>
      </c>
      <c r="N882" s="4" t="s">
        <v>2</v>
      </c>
      <c r="O882" s="4">
        <v>0</v>
      </c>
      <c r="P882" s="4"/>
      <c r="Q882" s="4"/>
      <c r="R882" s="4"/>
      <c r="S882" s="4"/>
      <c r="T882" s="4"/>
      <c r="U882" s="4"/>
      <c r="V882" s="4"/>
      <c r="W882" s="4"/>
    </row>
    <row r="883" spans="1:23" x14ac:dyDescent="0.2">
      <c r="A883" s="4">
        <v>50</v>
      </c>
      <c r="B883" s="4">
        <v>0</v>
      </c>
      <c r="C883" s="4">
        <v>0</v>
      </c>
      <c r="D883" s="4">
        <v>2</v>
      </c>
      <c r="E883" s="4">
        <v>0</v>
      </c>
      <c r="F883" s="4">
        <v>0</v>
      </c>
      <c r="G883" s="4" t="s">
        <v>199</v>
      </c>
      <c r="H883" s="4" t="s">
        <v>133</v>
      </c>
      <c r="I883" s="4"/>
      <c r="J883" s="4"/>
      <c r="K883" s="4">
        <v>212</v>
      </c>
      <c r="L883" s="4">
        <v>86</v>
      </c>
      <c r="M883" s="4">
        <v>1</v>
      </c>
      <c r="N883" s="4" t="s">
        <v>2</v>
      </c>
      <c r="O883" s="4">
        <v>0</v>
      </c>
      <c r="P883" s="4"/>
      <c r="Q883" s="4"/>
      <c r="R883" s="4"/>
      <c r="S883" s="4"/>
      <c r="T883" s="4"/>
      <c r="U883" s="4"/>
      <c r="V883" s="4"/>
      <c r="W883" s="4"/>
    </row>
    <row r="884" spans="1:23" x14ac:dyDescent="0.2">
      <c r="A884" s="4">
        <v>50</v>
      </c>
      <c r="B884" s="4">
        <v>0</v>
      </c>
      <c r="C884" s="4">
        <v>0</v>
      </c>
      <c r="D884" s="4">
        <v>2</v>
      </c>
      <c r="E884" s="4">
        <v>0</v>
      </c>
      <c r="F884" s="4">
        <v>0</v>
      </c>
      <c r="G884" s="4" t="s">
        <v>200</v>
      </c>
      <c r="H884" s="4" t="s">
        <v>92</v>
      </c>
      <c r="I884" s="4"/>
      <c r="J884" s="4"/>
      <c r="K884" s="4">
        <v>212</v>
      </c>
      <c r="L884" s="4">
        <v>87</v>
      </c>
      <c r="M884" s="4">
        <v>1</v>
      </c>
      <c r="N884" s="4" t="s">
        <v>2</v>
      </c>
      <c r="O884" s="4">
        <v>0</v>
      </c>
      <c r="P884" s="4"/>
      <c r="Q884" s="4"/>
      <c r="R884" s="4"/>
      <c r="S884" s="4"/>
      <c r="T884" s="4"/>
      <c r="U884" s="4"/>
      <c r="V884" s="4"/>
      <c r="W884" s="4"/>
    </row>
    <row r="885" spans="1:23" x14ac:dyDescent="0.2">
      <c r="A885" s="4">
        <v>50</v>
      </c>
      <c r="B885" s="4">
        <v>0</v>
      </c>
      <c r="C885" s="4">
        <v>0</v>
      </c>
      <c r="D885" s="4">
        <v>2</v>
      </c>
      <c r="E885" s="4">
        <v>0</v>
      </c>
      <c r="F885" s="4">
        <v>59344</v>
      </c>
      <c r="G885" s="4" t="s">
        <v>201</v>
      </c>
      <c r="H885" s="4" t="s">
        <v>136</v>
      </c>
      <c r="I885" s="4"/>
      <c r="J885" s="4"/>
      <c r="K885" s="4">
        <v>212</v>
      </c>
      <c r="L885" s="4">
        <v>88</v>
      </c>
      <c r="M885" s="4">
        <v>3</v>
      </c>
      <c r="N885" s="4" t="s">
        <v>2</v>
      </c>
      <c r="O885" s="4">
        <v>0</v>
      </c>
      <c r="P885" s="4"/>
      <c r="Q885" s="4"/>
      <c r="R885" s="4"/>
      <c r="S885" s="4"/>
      <c r="T885" s="4"/>
      <c r="U885" s="4"/>
      <c r="V885" s="4"/>
      <c r="W885" s="4"/>
    </row>
    <row r="886" spans="1:23" x14ac:dyDescent="0.2">
      <c r="A886" s="4">
        <v>50</v>
      </c>
      <c r="B886" s="4">
        <v>0</v>
      </c>
      <c r="C886" s="4">
        <v>0</v>
      </c>
      <c r="D886" s="4">
        <v>2</v>
      </c>
      <c r="E886" s="4">
        <v>0</v>
      </c>
      <c r="F886" s="4">
        <v>206321</v>
      </c>
      <c r="G886" s="4" t="s">
        <v>202</v>
      </c>
      <c r="H886" s="4" t="s">
        <v>138</v>
      </c>
      <c r="I886" s="4"/>
      <c r="J886" s="4"/>
      <c r="K886" s="4">
        <v>212</v>
      </c>
      <c r="L886" s="4">
        <v>89</v>
      </c>
      <c r="M886" s="4">
        <v>3</v>
      </c>
      <c r="N886" s="4" t="s">
        <v>2</v>
      </c>
      <c r="O886" s="4">
        <v>0</v>
      </c>
      <c r="P886" s="4"/>
      <c r="Q886" s="4"/>
      <c r="R886" s="4"/>
      <c r="S886" s="4"/>
      <c r="T886" s="4"/>
      <c r="U886" s="4"/>
      <c r="V886" s="4"/>
      <c r="W886" s="4"/>
    </row>
    <row r="887" spans="1:23" x14ac:dyDescent="0.2">
      <c r="A887" s="4">
        <v>50</v>
      </c>
      <c r="B887" s="4">
        <v>0</v>
      </c>
      <c r="C887" s="4">
        <v>0</v>
      </c>
      <c r="D887" s="4">
        <v>2</v>
      </c>
      <c r="E887" s="4">
        <v>0</v>
      </c>
      <c r="F887" s="4">
        <v>18078</v>
      </c>
      <c r="G887" s="4" t="s">
        <v>203</v>
      </c>
      <c r="H887" s="4" t="s">
        <v>140</v>
      </c>
      <c r="I887" s="4"/>
      <c r="J887" s="4"/>
      <c r="K887" s="4">
        <v>212</v>
      </c>
      <c r="L887" s="4">
        <v>90</v>
      </c>
      <c r="M887" s="4">
        <v>3</v>
      </c>
      <c r="N887" s="4" t="s">
        <v>2</v>
      </c>
      <c r="O887" s="4">
        <v>0</v>
      </c>
      <c r="P887" s="4"/>
      <c r="Q887" s="4"/>
      <c r="R887" s="4"/>
      <c r="S887" s="4"/>
      <c r="T887" s="4"/>
      <c r="U887" s="4"/>
      <c r="V887" s="4"/>
      <c r="W887" s="4"/>
    </row>
    <row r="888" spans="1:23" x14ac:dyDescent="0.2">
      <c r="A888" s="4">
        <v>50</v>
      </c>
      <c r="B888" s="4">
        <v>0</v>
      </c>
      <c r="C888" s="4">
        <v>0</v>
      </c>
      <c r="D888" s="4">
        <v>2</v>
      </c>
      <c r="E888" s="4">
        <v>0</v>
      </c>
      <c r="F888" s="4">
        <v>6294</v>
      </c>
      <c r="G888" s="4" t="s">
        <v>204</v>
      </c>
      <c r="H888" s="4" t="s">
        <v>94</v>
      </c>
      <c r="I888" s="4"/>
      <c r="J888" s="4"/>
      <c r="K888" s="4">
        <v>212</v>
      </c>
      <c r="L888" s="4">
        <v>91</v>
      </c>
      <c r="M888" s="4">
        <v>3</v>
      </c>
      <c r="N888" s="4" t="s">
        <v>2</v>
      </c>
      <c r="O888" s="4">
        <v>0</v>
      </c>
      <c r="P888" s="4"/>
      <c r="Q888" s="4"/>
      <c r="R888" s="4"/>
      <c r="S888" s="4"/>
      <c r="T888" s="4"/>
      <c r="U888" s="4"/>
      <c r="V888" s="4"/>
      <c r="W888" s="4"/>
    </row>
    <row r="889" spans="1:23" x14ac:dyDescent="0.2">
      <c r="A889" s="4">
        <v>50</v>
      </c>
      <c r="B889" s="4">
        <v>0</v>
      </c>
      <c r="C889" s="4">
        <v>0</v>
      </c>
      <c r="D889" s="4">
        <v>2</v>
      </c>
      <c r="E889" s="4">
        <v>0</v>
      </c>
      <c r="F889" s="4">
        <v>1437</v>
      </c>
      <c r="G889" s="4" t="s">
        <v>205</v>
      </c>
      <c r="H889" s="4" t="s">
        <v>96</v>
      </c>
      <c r="I889" s="4"/>
      <c r="J889" s="4"/>
      <c r="K889" s="4">
        <v>212</v>
      </c>
      <c r="L889" s="4">
        <v>92</v>
      </c>
      <c r="M889" s="4">
        <v>3</v>
      </c>
      <c r="N889" s="4" t="s">
        <v>2</v>
      </c>
      <c r="O889" s="4">
        <v>0</v>
      </c>
      <c r="P889" s="4"/>
      <c r="Q889" s="4"/>
      <c r="R889" s="4"/>
      <c r="S889" s="4"/>
      <c r="T889" s="4"/>
      <c r="U889" s="4"/>
      <c r="V889" s="4"/>
      <c r="W889" s="4"/>
    </row>
    <row r="890" spans="1:23" x14ac:dyDescent="0.2">
      <c r="A890" s="4">
        <v>50</v>
      </c>
      <c r="B890" s="4">
        <v>1</v>
      </c>
      <c r="C890" s="4">
        <v>0</v>
      </c>
      <c r="D890" s="4">
        <v>2</v>
      </c>
      <c r="E890" s="4">
        <v>0</v>
      </c>
      <c r="F890" s="4">
        <v>69840</v>
      </c>
      <c r="G890" s="4" t="s">
        <v>206</v>
      </c>
      <c r="H890" s="4" t="s">
        <v>144</v>
      </c>
      <c r="I890" s="4"/>
      <c r="J890" s="4"/>
      <c r="K890" s="4">
        <v>212</v>
      </c>
      <c r="L890" s="4">
        <v>93</v>
      </c>
      <c r="M890" s="4">
        <v>1</v>
      </c>
      <c r="N890" s="4" t="s">
        <v>2</v>
      </c>
      <c r="O890" s="4">
        <v>0</v>
      </c>
      <c r="P890" s="4"/>
      <c r="Q890" s="4"/>
      <c r="R890" s="4"/>
      <c r="S890" s="4"/>
      <c r="T890" s="4"/>
      <c r="U890" s="4"/>
      <c r="V890" s="4"/>
      <c r="W890" s="4"/>
    </row>
    <row r="891" spans="1:23" x14ac:dyDescent="0.2">
      <c r="A891" s="4">
        <v>50</v>
      </c>
      <c r="B891" s="4">
        <v>1</v>
      </c>
      <c r="C891" s="4">
        <v>0</v>
      </c>
      <c r="D891" s="4">
        <v>2</v>
      </c>
      <c r="E891" s="4">
        <v>0</v>
      </c>
      <c r="F891" s="4">
        <v>53769</v>
      </c>
      <c r="G891" s="4" t="s">
        <v>207</v>
      </c>
      <c r="H891" s="4" t="s">
        <v>146</v>
      </c>
      <c r="I891" s="4"/>
      <c r="J891" s="4"/>
      <c r="K891" s="4">
        <v>212</v>
      </c>
      <c r="L891" s="4">
        <v>94</v>
      </c>
      <c r="M891" s="4">
        <v>1</v>
      </c>
      <c r="N891" s="4" t="s">
        <v>2</v>
      </c>
      <c r="O891" s="4">
        <v>0</v>
      </c>
      <c r="P891" s="4"/>
      <c r="Q891" s="4"/>
      <c r="R891" s="4"/>
      <c r="S891" s="4"/>
      <c r="T891" s="4"/>
      <c r="U891" s="4"/>
      <c r="V891" s="4"/>
      <c r="W891" s="4"/>
    </row>
    <row r="892" spans="1:23" x14ac:dyDescent="0.2">
      <c r="A892" s="4">
        <v>50</v>
      </c>
      <c r="B892" s="4">
        <v>1</v>
      </c>
      <c r="C892" s="4">
        <v>0</v>
      </c>
      <c r="D892" s="4">
        <v>2</v>
      </c>
      <c r="E892" s="4">
        <v>0</v>
      </c>
      <c r="F892" s="4">
        <f>ROUND(F881+F890+F891,O892)</f>
        <v>409440</v>
      </c>
      <c r="G892" s="4" t="s">
        <v>208</v>
      </c>
      <c r="H892" s="4" t="s">
        <v>209</v>
      </c>
      <c r="I892" s="4"/>
      <c r="J892" s="4"/>
      <c r="K892" s="4">
        <v>212</v>
      </c>
      <c r="L892" s="4">
        <v>95</v>
      </c>
      <c r="M892" s="4">
        <v>1</v>
      </c>
      <c r="N892" s="4" t="s">
        <v>210</v>
      </c>
      <c r="O892" s="4">
        <v>0</v>
      </c>
      <c r="P892" s="4"/>
      <c r="Q892" s="4"/>
      <c r="R892" s="4"/>
      <c r="S892" s="4"/>
      <c r="T892" s="4"/>
      <c r="U892" s="4"/>
      <c r="V892" s="4"/>
      <c r="W892" s="4"/>
    </row>
    <row r="893" spans="1:23" x14ac:dyDescent="0.2">
      <c r="A893" s="4">
        <v>50</v>
      </c>
      <c r="B893" s="4">
        <v>0</v>
      </c>
      <c r="C893" s="4">
        <v>0</v>
      </c>
      <c r="D893" s="4">
        <v>2</v>
      </c>
      <c r="E893" s="4">
        <v>0</v>
      </c>
      <c r="F893" s="4">
        <f>ROUND(F894+F897+F898+F895,O893)</f>
        <v>0</v>
      </c>
      <c r="G893" s="4" t="s">
        <v>211</v>
      </c>
      <c r="H893" s="4" t="s">
        <v>212</v>
      </c>
      <c r="I893" s="4"/>
      <c r="J893" s="4"/>
      <c r="K893" s="4">
        <v>212</v>
      </c>
      <c r="L893" s="4">
        <v>96</v>
      </c>
      <c r="M893" s="4">
        <v>1</v>
      </c>
      <c r="N893" s="4" t="s">
        <v>2</v>
      </c>
      <c r="O893" s="4">
        <v>0</v>
      </c>
      <c r="P893" s="4"/>
      <c r="Q893" s="4"/>
      <c r="R893" s="4"/>
      <c r="S893" s="4"/>
      <c r="T893" s="4"/>
      <c r="U893" s="4"/>
      <c r="V893" s="4"/>
      <c r="W893" s="4"/>
    </row>
    <row r="894" spans="1:23" x14ac:dyDescent="0.2">
      <c r="A894" s="4">
        <v>50</v>
      </c>
      <c r="B894" s="4">
        <v>0</v>
      </c>
      <c r="C894" s="4">
        <v>0</v>
      </c>
      <c r="D894" s="4">
        <v>2</v>
      </c>
      <c r="E894" s="4">
        <v>0</v>
      </c>
      <c r="F894" s="4">
        <v>0</v>
      </c>
      <c r="G894" s="4" t="s">
        <v>213</v>
      </c>
      <c r="H894" s="4" t="s">
        <v>131</v>
      </c>
      <c r="I894" s="4"/>
      <c r="J894" s="4"/>
      <c r="K894" s="4">
        <v>212</v>
      </c>
      <c r="L894" s="4">
        <v>97</v>
      </c>
      <c r="M894" s="4">
        <v>3</v>
      </c>
      <c r="N894" s="4" t="s">
        <v>2</v>
      </c>
      <c r="O894" s="4">
        <v>0</v>
      </c>
      <c r="P894" s="4"/>
      <c r="Q894" s="4"/>
      <c r="R894" s="4"/>
      <c r="S894" s="4"/>
      <c r="T894" s="4"/>
      <c r="U894" s="4"/>
      <c r="V894" s="4"/>
      <c r="W894" s="4"/>
    </row>
    <row r="895" spans="1:23" x14ac:dyDescent="0.2">
      <c r="A895" s="4">
        <v>50</v>
      </c>
      <c r="B895" s="4">
        <v>0</v>
      </c>
      <c r="C895" s="4">
        <v>0</v>
      </c>
      <c r="D895" s="4">
        <v>2</v>
      </c>
      <c r="E895" s="4">
        <v>0</v>
      </c>
      <c r="F895" s="4">
        <v>0</v>
      </c>
      <c r="G895" s="4" t="s">
        <v>214</v>
      </c>
      <c r="H895" s="4" t="s">
        <v>133</v>
      </c>
      <c r="I895" s="4"/>
      <c r="J895" s="4"/>
      <c r="K895" s="4">
        <v>212</v>
      </c>
      <c r="L895" s="4">
        <v>98</v>
      </c>
      <c r="M895" s="4">
        <v>1</v>
      </c>
      <c r="N895" s="4" t="s">
        <v>2</v>
      </c>
      <c r="O895" s="4">
        <v>0</v>
      </c>
      <c r="P895" s="4"/>
      <c r="Q895" s="4"/>
      <c r="R895" s="4"/>
      <c r="S895" s="4"/>
      <c r="T895" s="4"/>
      <c r="U895" s="4"/>
      <c r="V895" s="4"/>
      <c r="W895" s="4"/>
    </row>
    <row r="896" spans="1:23" x14ac:dyDescent="0.2">
      <c r="A896" s="4">
        <v>50</v>
      </c>
      <c r="B896" s="4">
        <v>0</v>
      </c>
      <c r="C896" s="4">
        <v>0</v>
      </c>
      <c r="D896" s="4">
        <v>2</v>
      </c>
      <c r="E896" s="4">
        <v>0</v>
      </c>
      <c r="F896" s="4">
        <v>0</v>
      </c>
      <c r="G896" s="4" t="s">
        <v>215</v>
      </c>
      <c r="H896" s="4" t="s">
        <v>92</v>
      </c>
      <c r="I896" s="4"/>
      <c r="J896" s="4"/>
      <c r="K896" s="4">
        <v>212</v>
      </c>
      <c r="L896" s="4">
        <v>99</v>
      </c>
      <c r="M896" s="4">
        <v>1</v>
      </c>
      <c r="N896" s="4" t="s">
        <v>2</v>
      </c>
      <c r="O896" s="4">
        <v>0</v>
      </c>
      <c r="P896" s="4"/>
      <c r="Q896" s="4"/>
      <c r="R896" s="4"/>
      <c r="S896" s="4"/>
      <c r="T896" s="4"/>
      <c r="U896" s="4"/>
      <c r="V896" s="4"/>
      <c r="W896" s="4"/>
    </row>
    <row r="897" spans="1:23" x14ac:dyDescent="0.2">
      <c r="A897" s="4">
        <v>50</v>
      </c>
      <c r="B897" s="4">
        <v>0</v>
      </c>
      <c r="C897" s="4">
        <v>0</v>
      </c>
      <c r="D897" s="4">
        <v>2</v>
      </c>
      <c r="E897" s="4">
        <v>0</v>
      </c>
      <c r="F897" s="4">
        <v>0</v>
      </c>
      <c r="G897" s="4" t="s">
        <v>216</v>
      </c>
      <c r="H897" s="4" t="s">
        <v>136</v>
      </c>
      <c r="I897" s="4"/>
      <c r="J897" s="4"/>
      <c r="K897" s="4">
        <v>212</v>
      </c>
      <c r="L897" s="4">
        <v>100</v>
      </c>
      <c r="M897" s="4">
        <v>3</v>
      </c>
      <c r="N897" s="4" t="s">
        <v>2</v>
      </c>
      <c r="O897" s="4">
        <v>0</v>
      </c>
      <c r="P897" s="4"/>
      <c r="Q897" s="4"/>
      <c r="R897" s="4"/>
      <c r="S897" s="4"/>
      <c r="T897" s="4"/>
      <c r="U897" s="4"/>
      <c r="V897" s="4"/>
      <c r="W897" s="4"/>
    </row>
    <row r="898" spans="1:23" x14ac:dyDescent="0.2">
      <c r="A898" s="4">
        <v>50</v>
      </c>
      <c r="B898" s="4">
        <v>0</v>
      </c>
      <c r="C898" s="4">
        <v>0</v>
      </c>
      <c r="D898" s="4">
        <v>2</v>
      </c>
      <c r="E898" s="4">
        <v>0</v>
      </c>
      <c r="F898" s="4">
        <v>0</v>
      </c>
      <c r="G898" s="4" t="s">
        <v>217</v>
      </c>
      <c r="H898" s="4" t="s">
        <v>138</v>
      </c>
      <c r="I898" s="4"/>
      <c r="J898" s="4"/>
      <c r="K898" s="4">
        <v>212</v>
      </c>
      <c r="L898" s="4">
        <v>101</v>
      </c>
      <c r="M898" s="4">
        <v>3</v>
      </c>
      <c r="N898" s="4" t="s">
        <v>2</v>
      </c>
      <c r="O898" s="4">
        <v>0</v>
      </c>
      <c r="P898" s="4"/>
      <c r="Q898" s="4"/>
      <c r="R898" s="4"/>
      <c r="S898" s="4"/>
      <c r="T898" s="4"/>
      <c r="U898" s="4"/>
      <c r="V898" s="4"/>
      <c r="W898" s="4"/>
    </row>
    <row r="899" spans="1:23" x14ac:dyDescent="0.2">
      <c r="A899" s="4">
        <v>50</v>
      </c>
      <c r="B899" s="4">
        <v>0</v>
      </c>
      <c r="C899" s="4">
        <v>0</v>
      </c>
      <c r="D899" s="4">
        <v>2</v>
      </c>
      <c r="E899" s="4">
        <v>0</v>
      </c>
      <c r="F899" s="4">
        <v>0</v>
      </c>
      <c r="G899" s="4" t="s">
        <v>218</v>
      </c>
      <c r="H899" s="4" t="s">
        <v>140</v>
      </c>
      <c r="I899" s="4"/>
      <c r="J899" s="4"/>
      <c r="K899" s="4">
        <v>212</v>
      </c>
      <c r="L899" s="4">
        <v>102</v>
      </c>
      <c r="M899" s="4">
        <v>3</v>
      </c>
      <c r="N899" s="4" t="s">
        <v>2</v>
      </c>
      <c r="O899" s="4">
        <v>0</v>
      </c>
      <c r="P899" s="4"/>
      <c r="Q899" s="4"/>
      <c r="R899" s="4"/>
      <c r="S899" s="4"/>
      <c r="T899" s="4"/>
      <c r="U899" s="4"/>
      <c r="V899" s="4"/>
      <c r="W899" s="4"/>
    </row>
    <row r="900" spans="1:23" x14ac:dyDescent="0.2">
      <c r="A900" s="4">
        <v>50</v>
      </c>
      <c r="B900" s="4">
        <v>0</v>
      </c>
      <c r="C900" s="4">
        <v>0</v>
      </c>
      <c r="D900" s="4">
        <v>2</v>
      </c>
      <c r="E900" s="4">
        <v>0</v>
      </c>
      <c r="F900" s="4">
        <v>0</v>
      </c>
      <c r="G900" s="4" t="s">
        <v>219</v>
      </c>
      <c r="H900" s="4" t="s">
        <v>94</v>
      </c>
      <c r="I900" s="4"/>
      <c r="J900" s="4"/>
      <c r="K900" s="4">
        <v>212</v>
      </c>
      <c r="L900" s="4">
        <v>103</v>
      </c>
      <c r="M900" s="4">
        <v>3</v>
      </c>
      <c r="N900" s="4" t="s">
        <v>2</v>
      </c>
      <c r="O900" s="4">
        <v>0</v>
      </c>
      <c r="P900" s="4"/>
      <c r="Q900" s="4"/>
      <c r="R900" s="4"/>
      <c r="S900" s="4"/>
      <c r="T900" s="4"/>
      <c r="U900" s="4"/>
      <c r="V900" s="4"/>
      <c r="W900" s="4"/>
    </row>
    <row r="901" spans="1:23" x14ac:dyDescent="0.2">
      <c r="A901" s="4">
        <v>50</v>
      </c>
      <c r="B901" s="4">
        <v>0</v>
      </c>
      <c r="C901" s="4">
        <v>0</v>
      </c>
      <c r="D901" s="4">
        <v>2</v>
      </c>
      <c r="E901" s="4">
        <v>0</v>
      </c>
      <c r="F901" s="4">
        <v>0</v>
      </c>
      <c r="G901" s="4" t="s">
        <v>220</v>
      </c>
      <c r="H901" s="4" t="s">
        <v>96</v>
      </c>
      <c r="I901" s="4"/>
      <c r="J901" s="4"/>
      <c r="K901" s="4">
        <v>212</v>
      </c>
      <c r="L901" s="4">
        <v>104</v>
      </c>
      <c r="M901" s="4">
        <v>3</v>
      </c>
      <c r="N901" s="4" t="s">
        <v>2</v>
      </c>
      <c r="O901" s="4">
        <v>0</v>
      </c>
      <c r="P901" s="4"/>
      <c r="Q901" s="4"/>
      <c r="R901" s="4"/>
      <c r="S901" s="4"/>
      <c r="T901" s="4"/>
      <c r="U901" s="4"/>
      <c r="V901" s="4"/>
      <c r="W901" s="4"/>
    </row>
    <row r="902" spans="1:23" x14ac:dyDescent="0.2">
      <c r="A902" s="4">
        <v>50</v>
      </c>
      <c r="B902" s="4">
        <v>0</v>
      </c>
      <c r="C902" s="4">
        <v>0</v>
      </c>
      <c r="D902" s="4">
        <v>2</v>
      </c>
      <c r="E902" s="4">
        <v>0</v>
      </c>
      <c r="F902" s="4">
        <v>0</v>
      </c>
      <c r="G902" s="4" t="s">
        <v>221</v>
      </c>
      <c r="H902" s="4" t="s">
        <v>144</v>
      </c>
      <c r="I902" s="4"/>
      <c r="J902" s="4"/>
      <c r="K902" s="4">
        <v>212</v>
      </c>
      <c r="L902" s="4">
        <v>105</v>
      </c>
      <c r="M902" s="4">
        <v>1</v>
      </c>
      <c r="N902" s="4" t="s">
        <v>2</v>
      </c>
      <c r="O902" s="4">
        <v>0</v>
      </c>
      <c r="P902" s="4"/>
      <c r="Q902" s="4"/>
      <c r="R902" s="4"/>
      <c r="S902" s="4"/>
      <c r="T902" s="4"/>
      <c r="U902" s="4"/>
      <c r="V902" s="4"/>
      <c r="W902" s="4"/>
    </row>
    <row r="903" spans="1:23" x14ac:dyDescent="0.2">
      <c r="A903" s="4">
        <v>50</v>
      </c>
      <c r="B903" s="4">
        <v>0</v>
      </c>
      <c r="C903" s="4">
        <v>0</v>
      </c>
      <c r="D903" s="4">
        <v>2</v>
      </c>
      <c r="E903" s="4">
        <v>0</v>
      </c>
      <c r="F903" s="4">
        <v>0</v>
      </c>
      <c r="G903" s="4" t="s">
        <v>222</v>
      </c>
      <c r="H903" s="4" t="s">
        <v>146</v>
      </c>
      <c r="I903" s="4"/>
      <c r="J903" s="4"/>
      <c r="K903" s="4">
        <v>212</v>
      </c>
      <c r="L903" s="4">
        <v>106</v>
      </c>
      <c r="M903" s="4">
        <v>1</v>
      </c>
      <c r="N903" s="4" t="s">
        <v>2</v>
      </c>
      <c r="O903" s="4">
        <v>0</v>
      </c>
      <c r="P903" s="4"/>
      <c r="Q903" s="4"/>
      <c r="R903" s="4"/>
      <c r="S903" s="4"/>
      <c r="T903" s="4"/>
      <c r="U903" s="4"/>
      <c r="V903" s="4"/>
      <c r="W903" s="4"/>
    </row>
    <row r="904" spans="1:23" x14ac:dyDescent="0.2">
      <c r="A904" s="4">
        <v>50</v>
      </c>
      <c r="B904" s="4">
        <v>0</v>
      </c>
      <c r="C904" s="4">
        <v>0</v>
      </c>
      <c r="D904" s="4">
        <v>2</v>
      </c>
      <c r="E904" s="4">
        <v>0</v>
      </c>
      <c r="F904" s="4">
        <f>ROUND(F893+F902+F903,O904)</f>
        <v>0</v>
      </c>
      <c r="G904" s="4" t="s">
        <v>223</v>
      </c>
      <c r="H904" s="4" t="s">
        <v>224</v>
      </c>
      <c r="I904" s="4"/>
      <c r="J904" s="4"/>
      <c r="K904" s="4">
        <v>212</v>
      </c>
      <c r="L904" s="4">
        <v>107</v>
      </c>
      <c r="M904" s="4">
        <v>1</v>
      </c>
      <c r="N904" s="4" t="s">
        <v>225</v>
      </c>
      <c r="O904" s="4">
        <v>0</v>
      </c>
      <c r="P904" s="4"/>
      <c r="Q904" s="4"/>
      <c r="R904" s="4"/>
      <c r="S904" s="4"/>
      <c r="T904" s="4"/>
      <c r="U904" s="4"/>
      <c r="V904" s="4"/>
      <c r="W904" s="4"/>
    </row>
    <row r="905" spans="1:23" x14ac:dyDescent="0.2">
      <c r="A905" s="4">
        <v>50</v>
      </c>
      <c r="B905" s="4">
        <v>0</v>
      </c>
      <c r="C905" s="4">
        <v>0</v>
      </c>
      <c r="D905" s="4">
        <v>2</v>
      </c>
      <c r="E905" s="4">
        <v>0</v>
      </c>
      <c r="F905" s="4">
        <f>ROUND(F906+F909+F910+F907,O905)</f>
        <v>0</v>
      </c>
      <c r="G905" s="4" t="s">
        <v>226</v>
      </c>
      <c r="H905" s="4" t="s">
        <v>227</v>
      </c>
      <c r="I905" s="4"/>
      <c r="J905" s="4"/>
      <c r="K905" s="4">
        <v>212</v>
      </c>
      <c r="L905" s="4">
        <v>108</v>
      </c>
      <c r="M905" s="4">
        <v>1</v>
      </c>
      <c r="N905" s="4" t="s">
        <v>2</v>
      </c>
      <c r="O905" s="4">
        <v>0</v>
      </c>
      <c r="P905" s="4"/>
      <c r="Q905" s="4"/>
      <c r="R905" s="4"/>
      <c r="S905" s="4"/>
      <c r="T905" s="4"/>
      <c r="U905" s="4"/>
      <c r="V905" s="4"/>
      <c r="W905" s="4"/>
    </row>
    <row r="906" spans="1:23" x14ac:dyDescent="0.2">
      <c r="A906" s="4">
        <v>50</v>
      </c>
      <c r="B906" s="4">
        <v>0</v>
      </c>
      <c r="C906" s="4">
        <v>0</v>
      </c>
      <c r="D906" s="4">
        <v>2</v>
      </c>
      <c r="E906" s="4">
        <v>0</v>
      </c>
      <c r="F906" s="4">
        <v>0</v>
      </c>
      <c r="G906" s="4" t="s">
        <v>228</v>
      </c>
      <c r="H906" s="4" t="s">
        <v>131</v>
      </c>
      <c r="I906" s="4"/>
      <c r="J906" s="4"/>
      <c r="K906" s="4">
        <v>212</v>
      </c>
      <c r="L906" s="4">
        <v>109</v>
      </c>
      <c r="M906" s="4">
        <v>3</v>
      </c>
      <c r="N906" s="4" t="s">
        <v>2</v>
      </c>
      <c r="O906" s="4">
        <v>0</v>
      </c>
      <c r="P906" s="4"/>
      <c r="Q906" s="4"/>
      <c r="R906" s="4"/>
      <c r="S906" s="4"/>
      <c r="T906" s="4"/>
      <c r="U906" s="4"/>
      <c r="V906" s="4"/>
      <c r="W906" s="4"/>
    </row>
    <row r="907" spans="1:23" x14ac:dyDescent="0.2">
      <c r="A907" s="4">
        <v>50</v>
      </c>
      <c r="B907" s="4">
        <v>0</v>
      </c>
      <c r="C907" s="4">
        <v>0</v>
      </c>
      <c r="D907" s="4">
        <v>2</v>
      </c>
      <c r="E907" s="4">
        <v>0</v>
      </c>
      <c r="F907" s="4">
        <v>0</v>
      </c>
      <c r="G907" s="4" t="s">
        <v>229</v>
      </c>
      <c r="H907" s="4" t="s">
        <v>133</v>
      </c>
      <c r="I907" s="4"/>
      <c r="J907" s="4"/>
      <c r="K907" s="4">
        <v>212</v>
      </c>
      <c r="L907" s="4">
        <v>110</v>
      </c>
      <c r="M907" s="4">
        <v>1</v>
      </c>
      <c r="N907" s="4" t="s">
        <v>2</v>
      </c>
      <c r="O907" s="4">
        <v>0</v>
      </c>
      <c r="P907" s="4"/>
      <c r="Q907" s="4"/>
      <c r="R907" s="4"/>
      <c r="S907" s="4"/>
      <c r="T907" s="4"/>
      <c r="U907" s="4"/>
      <c r="V907" s="4"/>
      <c r="W907" s="4"/>
    </row>
    <row r="908" spans="1:23" x14ac:dyDescent="0.2">
      <c r="A908" s="4">
        <v>50</v>
      </c>
      <c r="B908" s="4">
        <v>0</v>
      </c>
      <c r="C908" s="4">
        <v>0</v>
      </c>
      <c r="D908" s="4">
        <v>2</v>
      </c>
      <c r="E908" s="4">
        <v>0</v>
      </c>
      <c r="F908" s="4">
        <v>0</v>
      </c>
      <c r="G908" s="4" t="s">
        <v>230</v>
      </c>
      <c r="H908" s="4" t="s">
        <v>185</v>
      </c>
      <c r="I908" s="4"/>
      <c r="J908" s="4"/>
      <c r="K908" s="4">
        <v>212</v>
      </c>
      <c r="L908" s="4">
        <v>111</v>
      </c>
      <c r="M908" s="4">
        <v>1</v>
      </c>
      <c r="N908" s="4" t="s">
        <v>2</v>
      </c>
      <c r="O908" s="4">
        <v>0</v>
      </c>
      <c r="P908" s="4"/>
      <c r="Q908" s="4"/>
      <c r="R908" s="4"/>
      <c r="S908" s="4"/>
      <c r="T908" s="4"/>
      <c r="U908" s="4"/>
      <c r="V908" s="4"/>
      <c r="W908" s="4"/>
    </row>
    <row r="909" spans="1:23" x14ac:dyDescent="0.2">
      <c r="A909" s="4">
        <v>50</v>
      </c>
      <c r="B909" s="4">
        <v>0</v>
      </c>
      <c r="C909" s="4">
        <v>0</v>
      </c>
      <c r="D909" s="4">
        <v>2</v>
      </c>
      <c r="E909" s="4">
        <v>0</v>
      </c>
      <c r="F909" s="4">
        <v>0</v>
      </c>
      <c r="G909" s="4" t="s">
        <v>231</v>
      </c>
      <c r="H909" s="4" t="s">
        <v>136</v>
      </c>
      <c r="I909" s="4"/>
      <c r="J909" s="4"/>
      <c r="K909" s="4">
        <v>212</v>
      </c>
      <c r="L909" s="4">
        <v>112</v>
      </c>
      <c r="M909" s="4">
        <v>3</v>
      </c>
      <c r="N909" s="4" t="s">
        <v>2</v>
      </c>
      <c r="O909" s="4">
        <v>0</v>
      </c>
      <c r="P909" s="4"/>
      <c r="Q909" s="4"/>
      <c r="R909" s="4"/>
      <c r="S909" s="4"/>
      <c r="T909" s="4"/>
      <c r="U909" s="4"/>
      <c r="V909" s="4"/>
      <c r="W909" s="4"/>
    </row>
    <row r="910" spans="1:23" x14ac:dyDescent="0.2">
      <c r="A910" s="4">
        <v>50</v>
      </c>
      <c r="B910" s="4">
        <v>0</v>
      </c>
      <c r="C910" s="4">
        <v>0</v>
      </c>
      <c r="D910" s="4">
        <v>2</v>
      </c>
      <c r="E910" s="4">
        <v>0</v>
      </c>
      <c r="F910" s="4">
        <v>0</v>
      </c>
      <c r="G910" s="4" t="s">
        <v>232</v>
      </c>
      <c r="H910" s="4" t="s">
        <v>138</v>
      </c>
      <c r="I910" s="4"/>
      <c r="J910" s="4"/>
      <c r="K910" s="4">
        <v>212</v>
      </c>
      <c r="L910" s="4">
        <v>113</v>
      </c>
      <c r="M910" s="4">
        <v>3</v>
      </c>
      <c r="N910" s="4" t="s">
        <v>2</v>
      </c>
      <c r="O910" s="4">
        <v>0</v>
      </c>
      <c r="P910" s="4"/>
      <c r="Q910" s="4"/>
      <c r="R910" s="4"/>
      <c r="S910" s="4"/>
      <c r="T910" s="4"/>
      <c r="U910" s="4"/>
      <c r="V910" s="4"/>
      <c r="W910" s="4"/>
    </row>
    <row r="911" spans="1:23" x14ac:dyDescent="0.2">
      <c r="A911" s="4">
        <v>50</v>
      </c>
      <c r="B911" s="4">
        <v>0</v>
      </c>
      <c r="C911" s="4">
        <v>0</v>
      </c>
      <c r="D911" s="4">
        <v>2</v>
      </c>
      <c r="E911" s="4">
        <v>0</v>
      </c>
      <c r="F911" s="4">
        <v>0</v>
      </c>
      <c r="G911" s="4" t="s">
        <v>233</v>
      </c>
      <c r="H911" s="4" t="s">
        <v>140</v>
      </c>
      <c r="I911" s="4"/>
      <c r="J911" s="4"/>
      <c r="K911" s="4">
        <v>212</v>
      </c>
      <c r="L911" s="4">
        <v>114</v>
      </c>
      <c r="M911" s="4">
        <v>3</v>
      </c>
      <c r="N911" s="4" t="s">
        <v>2</v>
      </c>
      <c r="O911" s="4">
        <v>0</v>
      </c>
      <c r="P911" s="4"/>
      <c r="Q911" s="4"/>
      <c r="R911" s="4"/>
      <c r="S911" s="4"/>
      <c r="T911" s="4"/>
      <c r="U911" s="4"/>
      <c r="V911" s="4"/>
      <c r="W911" s="4"/>
    </row>
    <row r="912" spans="1:23" x14ac:dyDescent="0.2">
      <c r="A912" s="4">
        <v>50</v>
      </c>
      <c r="B912" s="4">
        <v>0</v>
      </c>
      <c r="C912" s="4">
        <v>0</v>
      </c>
      <c r="D912" s="4">
        <v>2</v>
      </c>
      <c r="E912" s="4">
        <v>0</v>
      </c>
      <c r="F912" s="4">
        <v>0</v>
      </c>
      <c r="G912" s="4" t="s">
        <v>234</v>
      </c>
      <c r="H912" s="4" t="s">
        <v>94</v>
      </c>
      <c r="I912" s="4"/>
      <c r="J912" s="4"/>
      <c r="K912" s="4">
        <v>212</v>
      </c>
      <c r="L912" s="4">
        <v>115</v>
      </c>
      <c r="M912" s="4">
        <v>3</v>
      </c>
      <c r="N912" s="4" t="s">
        <v>2</v>
      </c>
      <c r="O912" s="4">
        <v>0</v>
      </c>
      <c r="P912" s="4"/>
      <c r="Q912" s="4"/>
      <c r="R912" s="4"/>
      <c r="S912" s="4"/>
      <c r="T912" s="4"/>
      <c r="U912" s="4"/>
      <c r="V912" s="4"/>
      <c r="W912" s="4"/>
    </row>
    <row r="913" spans="1:23" x14ac:dyDescent="0.2">
      <c r="A913" s="4">
        <v>50</v>
      </c>
      <c r="B913" s="4">
        <v>0</v>
      </c>
      <c r="C913" s="4">
        <v>0</v>
      </c>
      <c r="D913" s="4">
        <v>2</v>
      </c>
      <c r="E913" s="4">
        <v>0</v>
      </c>
      <c r="F913" s="4">
        <v>0</v>
      </c>
      <c r="G913" s="4" t="s">
        <v>235</v>
      </c>
      <c r="H913" s="4" t="s">
        <v>96</v>
      </c>
      <c r="I913" s="4"/>
      <c r="J913" s="4"/>
      <c r="K913" s="4">
        <v>212</v>
      </c>
      <c r="L913" s="4">
        <v>116</v>
      </c>
      <c r="M913" s="4">
        <v>3</v>
      </c>
      <c r="N913" s="4" t="s">
        <v>2</v>
      </c>
      <c r="O913" s="4">
        <v>0</v>
      </c>
      <c r="P913" s="4"/>
      <c r="Q913" s="4"/>
      <c r="R913" s="4"/>
      <c r="S913" s="4"/>
      <c r="T913" s="4"/>
      <c r="U913" s="4"/>
      <c r="V913" s="4"/>
      <c r="W913" s="4"/>
    </row>
    <row r="914" spans="1:23" x14ac:dyDescent="0.2">
      <c r="A914" s="4">
        <v>50</v>
      </c>
      <c r="B914" s="4">
        <v>0</v>
      </c>
      <c r="C914" s="4">
        <v>0</v>
      </c>
      <c r="D914" s="4">
        <v>2</v>
      </c>
      <c r="E914" s="4">
        <v>0</v>
      </c>
      <c r="F914" s="4">
        <v>0</v>
      </c>
      <c r="G914" s="4" t="s">
        <v>236</v>
      </c>
      <c r="H914" s="4" t="s">
        <v>144</v>
      </c>
      <c r="I914" s="4"/>
      <c r="J914" s="4"/>
      <c r="K914" s="4">
        <v>212</v>
      </c>
      <c r="L914" s="4">
        <v>117</v>
      </c>
      <c r="M914" s="4">
        <v>1</v>
      </c>
      <c r="N914" s="4" t="s">
        <v>2</v>
      </c>
      <c r="O914" s="4">
        <v>0</v>
      </c>
      <c r="P914" s="4"/>
      <c r="Q914" s="4"/>
      <c r="R914" s="4"/>
      <c r="S914" s="4"/>
      <c r="T914" s="4"/>
      <c r="U914" s="4"/>
      <c r="V914" s="4"/>
      <c r="W914" s="4"/>
    </row>
    <row r="915" spans="1:23" x14ac:dyDescent="0.2">
      <c r="A915" s="4">
        <v>50</v>
      </c>
      <c r="B915" s="4">
        <v>0</v>
      </c>
      <c r="C915" s="4">
        <v>0</v>
      </c>
      <c r="D915" s="4">
        <v>2</v>
      </c>
      <c r="E915" s="4">
        <v>0</v>
      </c>
      <c r="F915" s="4">
        <v>0</v>
      </c>
      <c r="G915" s="4" t="s">
        <v>237</v>
      </c>
      <c r="H915" s="4" t="s">
        <v>146</v>
      </c>
      <c r="I915" s="4"/>
      <c r="J915" s="4"/>
      <c r="K915" s="4">
        <v>212</v>
      </c>
      <c r="L915" s="4">
        <v>118</v>
      </c>
      <c r="M915" s="4">
        <v>1</v>
      </c>
      <c r="N915" s="4" t="s">
        <v>2</v>
      </c>
      <c r="O915" s="4">
        <v>0</v>
      </c>
      <c r="P915" s="4"/>
      <c r="Q915" s="4"/>
      <c r="R915" s="4"/>
      <c r="S915" s="4"/>
      <c r="T915" s="4"/>
      <c r="U915" s="4"/>
      <c r="V915" s="4"/>
      <c r="W915" s="4"/>
    </row>
    <row r="916" spans="1:23" x14ac:dyDescent="0.2">
      <c r="A916" s="4">
        <v>50</v>
      </c>
      <c r="B916" s="4">
        <v>0</v>
      </c>
      <c r="C916" s="4">
        <v>0</v>
      </c>
      <c r="D916" s="4">
        <v>2</v>
      </c>
      <c r="E916" s="4">
        <v>0</v>
      </c>
      <c r="F916" s="4">
        <f>ROUND(F905+F914+F915,O916)</f>
        <v>0</v>
      </c>
      <c r="G916" s="4" t="s">
        <v>238</v>
      </c>
      <c r="H916" s="4" t="s">
        <v>239</v>
      </c>
      <c r="I916" s="4"/>
      <c r="J916" s="4"/>
      <c r="K916" s="4">
        <v>212</v>
      </c>
      <c r="L916" s="4">
        <v>119</v>
      </c>
      <c r="M916" s="4">
        <v>1</v>
      </c>
      <c r="N916" s="4" t="s">
        <v>240</v>
      </c>
      <c r="O916" s="4">
        <v>0</v>
      </c>
      <c r="P916" s="4"/>
      <c r="Q916" s="4"/>
      <c r="R916" s="4"/>
      <c r="S916" s="4"/>
      <c r="T916" s="4"/>
      <c r="U916" s="4"/>
      <c r="V916" s="4"/>
      <c r="W916" s="4"/>
    </row>
    <row r="917" spans="1:23" x14ac:dyDescent="0.2">
      <c r="A917" s="4">
        <v>50</v>
      </c>
      <c r="B917" s="4">
        <v>0</v>
      </c>
      <c r="C917" s="4">
        <v>0</v>
      </c>
      <c r="D917" s="4">
        <v>2</v>
      </c>
      <c r="E917" s="4">
        <v>0</v>
      </c>
      <c r="F917" s="4">
        <f>ROUND(F918+F921+F922+F919,O917)</f>
        <v>0</v>
      </c>
      <c r="G917" s="4" t="s">
        <v>241</v>
      </c>
      <c r="H917" s="4" t="s">
        <v>242</v>
      </c>
      <c r="I917" s="4"/>
      <c r="J917" s="4"/>
      <c r="K917" s="4">
        <v>212</v>
      </c>
      <c r="L917" s="4">
        <v>120</v>
      </c>
      <c r="M917" s="4">
        <v>1</v>
      </c>
      <c r="N917" s="4" t="s">
        <v>2</v>
      </c>
      <c r="O917" s="4">
        <v>0</v>
      </c>
      <c r="P917" s="4"/>
      <c r="Q917" s="4"/>
      <c r="R917" s="4"/>
      <c r="S917" s="4"/>
      <c r="T917" s="4"/>
      <c r="U917" s="4"/>
      <c r="V917" s="4"/>
      <c r="W917" s="4"/>
    </row>
    <row r="918" spans="1:23" x14ac:dyDescent="0.2">
      <c r="A918" s="4">
        <v>50</v>
      </c>
      <c r="B918" s="4">
        <v>0</v>
      </c>
      <c r="C918" s="4">
        <v>0</v>
      </c>
      <c r="D918" s="4">
        <v>2</v>
      </c>
      <c r="E918" s="4">
        <v>0</v>
      </c>
      <c r="F918" s="4">
        <v>0</v>
      </c>
      <c r="G918" s="4" t="s">
        <v>243</v>
      </c>
      <c r="H918" s="4" t="s">
        <v>131</v>
      </c>
      <c r="I918" s="4"/>
      <c r="J918" s="4"/>
      <c r="K918" s="4">
        <v>212</v>
      </c>
      <c r="L918" s="4">
        <v>121</v>
      </c>
      <c r="M918" s="4">
        <v>3</v>
      </c>
      <c r="N918" s="4" t="s">
        <v>2</v>
      </c>
      <c r="O918" s="4">
        <v>0</v>
      </c>
      <c r="P918" s="4"/>
      <c r="Q918" s="4"/>
      <c r="R918" s="4"/>
      <c r="S918" s="4"/>
      <c r="T918" s="4"/>
      <c r="U918" s="4"/>
      <c r="V918" s="4"/>
      <c r="W918" s="4"/>
    </row>
    <row r="919" spans="1:23" x14ac:dyDescent="0.2">
      <c r="A919" s="4">
        <v>50</v>
      </c>
      <c r="B919" s="4">
        <v>0</v>
      </c>
      <c r="C919" s="4">
        <v>0</v>
      </c>
      <c r="D919" s="4">
        <v>2</v>
      </c>
      <c r="E919" s="4">
        <v>0</v>
      </c>
      <c r="F919" s="4">
        <v>0</v>
      </c>
      <c r="G919" s="4" t="s">
        <v>244</v>
      </c>
      <c r="H919" s="4" t="s">
        <v>133</v>
      </c>
      <c r="I919" s="4"/>
      <c r="J919" s="4"/>
      <c r="K919" s="4">
        <v>212</v>
      </c>
      <c r="L919" s="4">
        <v>122</v>
      </c>
      <c r="M919" s="4">
        <v>1</v>
      </c>
      <c r="N919" s="4" t="s">
        <v>2</v>
      </c>
      <c r="O919" s="4">
        <v>0</v>
      </c>
      <c r="P919" s="4"/>
      <c r="Q919" s="4"/>
      <c r="R919" s="4"/>
      <c r="S919" s="4"/>
      <c r="T919" s="4"/>
      <c r="U919" s="4"/>
      <c r="V919" s="4"/>
      <c r="W919" s="4"/>
    </row>
    <row r="920" spans="1:23" x14ac:dyDescent="0.2">
      <c r="A920" s="4">
        <v>50</v>
      </c>
      <c r="B920" s="4">
        <v>0</v>
      </c>
      <c r="C920" s="4">
        <v>0</v>
      </c>
      <c r="D920" s="4">
        <v>2</v>
      </c>
      <c r="E920" s="4">
        <v>0</v>
      </c>
      <c r="F920" s="4">
        <v>0</v>
      </c>
      <c r="G920" s="4" t="s">
        <v>245</v>
      </c>
      <c r="H920" s="4" t="s">
        <v>92</v>
      </c>
      <c r="I920" s="4"/>
      <c r="J920" s="4"/>
      <c r="K920" s="4">
        <v>212</v>
      </c>
      <c r="L920" s="4">
        <v>123</v>
      </c>
      <c r="M920" s="4">
        <v>1</v>
      </c>
      <c r="N920" s="4" t="s">
        <v>2</v>
      </c>
      <c r="O920" s="4">
        <v>0</v>
      </c>
      <c r="P920" s="4"/>
      <c r="Q920" s="4"/>
      <c r="R920" s="4"/>
      <c r="S920" s="4"/>
      <c r="T920" s="4"/>
      <c r="U920" s="4"/>
      <c r="V920" s="4"/>
      <c r="W920" s="4"/>
    </row>
    <row r="921" spans="1:23" x14ac:dyDescent="0.2">
      <c r="A921" s="4">
        <v>50</v>
      </c>
      <c r="B921" s="4">
        <v>0</v>
      </c>
      <c r="C921" s="4">
        <v>0</v>
      </c>
      <c r="D921" s="4">
        <v>2</v>
      </c>
      <c r="E921" s="4">
        <v>0</v>
      </c>
      <c r="F921" s="4">
        <v>0</v>
      </c>
      <c r="G921" s="4" t="s">
        <v>246</v>
      </c>
      <c r="H921" s="4" t="s">
        <v>136</v>
      </c>
      <c r="I921" s="4"/>
      <c r="J921" s="4"/>
      <c r="K921" s="4">
        <v>212</v>
      </c>
      <c r="L921" s="4">
        <v>124</v>
      </c>
      <c r="M921" s="4">
        <v>3</v>
      </c>
      <c r="N921" s="4" t="s">
        <v>2</v>
      </c>
      <c r="O921" s="4">
        <v>0</v>
      </c>
      <c r="P921" s="4"/>
      <c r="Q921" s="4"/>
      <c r="R921" s="4"/>
      <c r="S921" s="4"/>
      <c r="T921" s="4"/>
      <c r="U921" s="4"/>
      <c r="V921" s="4"/>
      <c r="W921" s="4"/>
    </row>
    <row r="922" spans="1:23" x14ac:dyDescent="0.2">
      <c r="A922" s="4">
        <v>50</v>
      </c>
      <c r="B922" s="4">
        <v>0</v>
      </c>
      <c r="C922" s="4">
        <v>0</v>
      </c>
      <c r="D922" s="4">
        <v>2</v>
      </c>
      <c r="E922" s="4">
        <v>0</v>
      </c>
      <c r="F922" s="4">
        <v>0</v>
      </c>
      <c r="G922" s="4" t="s">
        <v>247</v>
      </c>
      <c r="H922" s="4" t="s">
        <v>138</v>
      </c>
      <c r="I922" s="4"/>
      <c r="J922" s="4"/>
      <c r="K922" s="4">
        <v>212</v>
      </c>
      <c r="L922" s="4">
        <v>125</v>
      </c>
      <c r="M922" s="4">
        <v>3</v>
      </c>
      <c r="N922" s="4" t="s">
        <v>2</v>
      </c>
      <c r="O922" s="4">
        <v>0</v>
      </c>
      <c r="P922" s="4"/>
      <c r="Q922" s="4"/>
      <c r="R922" s="4"/>
      <c r="S922" s="4"/>
      <c r="T922" s="4"/>
      <c r="U922" s="4"/>
      <c r="V922" s="4"/>
      <c r="W922" s="4"/>
    </row>
    <row r="923" spans="1:23" x14ac:dyDescent="0.2">
      <c r="A923" s="4">
        <v>50</v>
      </c>
      <c r="B923" s="4">
        <v>0</v>
      </c>
      <c r="C923" s="4">
        <v>0</v>
      </c>
      <c r="D923" s="4">
        <v>2</v>
      </c>
      <c r="E923" s="4">
        <v>0</v>
      </c>
      <c r="F923" s="4">
        <v>0</v>
      </c>
      <c r="G923" s="4" t="s">
        <v>248</v>
      </c>
      <c r="H923" s="4" t="s">
        <v>140</v>
      </c>
      <c r="I923" s="4"/>
      <c r="J923" s="4"/>
      <c r="K923" s="4">
        <v>212</v>
      </c>
      <c r="L923" s="4">
        <v>126</v>
      </c>
      <c r="M923" s="4">
        <v>3</v>
      </c>
      <c r="N923" s="4" t="s">
        <v>2</v>
      </c>
      <c r="O923" s="4">
        <v>0</v>
      </c>
      <c r="P923" s="4"/>
      <c r="Q923" s="4"/>
      <c r="R923" s="4"/>
      <c r="S923" s="4"/>
      <c r="T923" s="4"/>
      <c r="U923" s="4"/>
      <c r="V923" s="4"/>
      <c r="W923" s="4"/>
    </row>
    <row r="924" spans="1:23" x14ac:dyDescent="0.2">
      <c r="A924" s="4">
        <v>50</v>
      </c>
      <c r="B924" s="4">
        <v>0</v>
      </c>
      <c r="C924" s="4">
        <v>0</v>
      </c>
      <c r="D924" s="4">
        <v>2</v>
      </c>
      <c r="E924" s="4">
        <v>0</v>
      </c>
      <c r="F924" s="4">
        <v>0</v>
      </c>
      <c r="G924" s="4" t="s">
        <v>249</v>
      </c>
      <c r="H924" s="4" t="s">
        <v>94</v>
      </c>
      <c r="I924" s="4"/>
      <c r="J924" s="4"/>
      <c r="K924" s="4">
        <v>212</v>
      </c>
      <c r="L924" s="4">
        <v>127</v>
      </c>
      <c r="M924" s="4">
        <v>3</v>
      </c>
      <c r="N924" s="4" t="s">
        <v>2</v>
      </c>
      <c r="O924" s="4">
        <v>0</v>
      </c>
      <c r="P924" s="4"/>
      <c r="Q924" s="4"/>
      <c r="R924" s="4"/>
      <c r="S924" s="4"/>
      <c r="T924" s="4"/>
      <c r="U924" s="4"/>
      <c r="V924" s="4"/>
      <c r="W924" s="4"/>
    </row>
    <row r="925" spans="1:23" x14ac:dyDescent="0.2">
      <c r="A925" s="4">
        <v>50</v>
      </c>
      <c r="B925" s="4">
        <v>0</v>
      </c>
      <c r="C925" s="4">
        <v>0</v>
      </c>
      <c r="D925" s="4">
        <v>2</v>
      </c>
      <c r="E925" s="4">
        <v>0</v>
      </c>
      <c r="F925" s="4">
        <v>0</v>
      </c>
      <c r="G925" s="4" t="s">
        <v>250</v>
      </c>
      <c r="H925" s="4" t="s">
        <v>96</v>
      </c>
      <c r="I925" s="4"/>
      <c r="J925" s="4"/>
      <c r="K925" s="4">
        <v>212</v>
      </c>
      <c r="L925" s="4">
        <v>128</v>
      </c>
      <c r="M925" s="4">
        <v>3</v>
      </c>
      <c r="N925" s="4" t="s">
        <v>2</v>
      </c>
      <c r="O925" s="4">
        <v>0</v>
      </c>
      <c r="P925" s="4"/>
      <c r="Q925" s="4"/>
      <c r="R925" s="4"/>
      <c r="S925" s="4"/>
      <c r="T925" s="4"/>
      <c r="U925" s="4"/>
      <c r="V925" s="4"/>
      <c r="W925" s="4"/>
    </row>
    <row r="926" spans="1:23" x14ac:dyDescent="0.2">
      <c r="A926" s="4">
        <v>50</v>
      </c>
      <c r="B926" s="4">
        <v>0</v>
      </c>
      <c r="C926" s="4">
        <v>0</v>
      </c>
      <c r="D926" s="4">
        <v>2</v>
      </c>
      <c r="E926" s="4">
        <v>0</v>
      </c>
      <c r="F926" s="4">
        <v>0</v>
      </c>
      <c r="G926" s="4" t="s">
        <v>251</v>
      </c>
      <c r="H926" s="4" t="s">
        <v>144</v>
      </c>
      <c r="I926" s="4"/>
      <c r="J926" s="4"/>
      <c r="K926" s="4">
        <v>212</v>
      </c>
      <c r="L926" s="4">
        <v>129</v>
      </c>
      <c r="M926" s="4">
        <v>1</v>
      </c>
      <c r="N926" s="4" t="s">
        <v>2</v>
      </c>
      <c r="O926" s="4">
        <v>0</v>
      </c>
      <c r="P926" s="4"/>
      <c r="Q926" s="4"/>
      <c r="R926" s="4"/>
      <c r="S926" s="4"/>
      <c r="T926" s="4"/>
      <c r="U926" s="4"/>
      <c r="V926" s="4"/>
      <c r="W926" s="4"/>
    </row>
    <row r="927" spans="1:23" x14ac:dyDescent="0.2">
      <c r="A927" s="4">
        <v>50</v>
      </c>
      <c r="B927" s="4">
        <v>0</v>
      </c>
      <c r="C927" s="4">
        <v>0</v>
      </c>
      <c r="D927" s="4">
        <v>2</v>
      </c>
      <c r="E927" s="4">
        <v>0</v>
      </c>
      <c r="F927" s="4">
        <v>0</v>
      </c>
      <c r="G927" s="4" t="s">
        <v>252</v>
      </c>
      <c r="H927" s="4" t="s">
        <v>146</v>
      </c>
      <c r="I927" s="4"/>
      <c r="J927" s="4"/>
      <c r="K927" s="4">
        <v>212</v>
      </c>
      <c r="L927" s="4">
        <v>130</v>
      </c>
      <c r="M927" s="4">
        <v>1</v>
      </c>
      <c r="N927" s="4" t="s">
        <v>2</v>
      </c>
      <c r="O927" s="4">
        <v>0</v>
      </c>
      <c r="P927" s="4"/>
      <c r="Q927" s="4"/>
      <c r="R927" s="4"/>
      <c r="S927" s="4"/>
      <c r="T927" s="4"/>
      <c r="U927" s="4"/>
      <c r="V927" s="4"/>
      <c r="W927" s="4"/>
    </row>
    <row r="928" spans="1:23" x14ac:dyDescent="0.2">
      <c r="A928" s="4">
        <v>50</v>
      </c>
      <c r="B928" s="4">
        <v>0</v>
      </c>
      <c r="C928" s="4">
        <v>0</v>
      </c>
      <c r="D928" s="4">
        <v>2</v>
      </c>
      <c r="E928" s="4">
        <v>0</v>
      </c>
      <c r="F928" s="4">
        <f>ROUND(F917+F926+F927,O928)</f>
        <v>0</v>
      </c>
      <c r="G928" s="4" t="s">
        <v>253</v>
      </c>
      <c r="H928" s="4" t="s">
        <v>254</v>
      </c>
      <c r="I928" s="4"/>
      <c r="J928" s="4"/>
      <c r="K928" s="4">
        <v>212</v>
      </c>
      <c r="L928" s="4">
        <v>131</v>
      </c>
      <c r="M928" s="4">
        <v>1</v>
      </c>
      <c r="N928" s="4" t="s">
        <v>255</v>
      </c>
      <c r="O928" s="4">
        <v>0</v>
      </c>
      <c r="P928" s="4"/>
      <c r="Q928" s="4"/>
      <c r="R928" s="4"/>
      <c r="S928" s="4"/>
      <c r="T928" s="4"/>
      <c r="U928" s="4"/>
      <c r="V928" s="4"/>
      <c r="W928" s="4"/>
    </row>
    <row r="929" spans="1:23" x14ac:dyDescent="0.2">
      <c r="A929" s="4">
        <v>50</v>
      </c>
      <c r="B929" s="4">
        <v>0</v>
      </c>
      <c r="C929" s="4">
        <v>0</v>
      </c>
      <c r="D929" s="4">
        <v>2</v>
      </c>
      <c r="E929" s="4">
        <v>0</v>
      </c>
      <c r="F929" s="4">
        <f>ROUND(F930+F933+F934+F931,O929)</f>
        <v>0</v>
      </c>
      <c r="G929" s="4" t="s">
        <v>256</v>
      </c>
      <c r="H929" s="4" t="s">
        <v>257</v>
      </c>
      <c r="I929" s="4"/>
      <c r="J929" s="4"/>
      <c r="K929" s="4">
        <v>212</v>
      </c>
      <c r="L929" s="4">
        <v>132</v>
      </c>
      <c r="M929" s="4">
        <v>1</v>
      </c>
      <c r="N929" s="4" t="s">
        <v>2</v>
      </c>
      <c r="O929" s="4">
        <v>0</v>
      </c>
      <c r="P929" s="4"/>
      <c r="Q929" s="4"/>
      <c r="R929" s="4"/>
      <c r="S929" s="4"/>
      <c r="T929" s="4"/>
      <c r="U929" s="4"/>
      <c r="V929" s="4"/>
      <c r="W929" s="4"/>
    </row>
    <row r="930" spans="1:23" x14ac:dyDescent="0.2">
      <c r="A930" s="4">
        <v>50</v>
      </c>
      <c r="B930" s="4">
        <v>0</v>
      </c>
      <c r="C930" s="4">
        <v>0</v>
      </c>
      <c r="D930" s="4">
        <v>2</v>
      </c>
      <c r="E930" s="4">
        <v>0</v>
      </c>
      <c r="F930" s="4">
        <v>0</v>
      </c>
      <c r="G930" s="4" t="s">
        <v>258</v>
      </c>
      <c r="H930" s="4" t="s">
        <v>131</v>
      </c>
      <c r="I930" s="4"/>
      <c r="J930" s="4"/>
      <c r="K930" s="4">
        <v>212</v>
      </c>
      <c r="L930" s="4">
        <v>133</v>
      </c>
      <c r="M930" s="4">
        <v>3</v>
      </c>
      <c r="N930" s="4" t="s">
        <v>2</v>
      </c>
      <c r="O930" s="4">
        <v>0</v>
      </c>
      <c r="P930" s="4"/>
      <c r="Q930" s="4"/>
      <c r="R930" s="4"/>
      <c r="S930" s="4"/>
      <c r="T930" s="4"/>
      <c r="U930" s="4"/>
      <c r="V930" s="4"/>
      <c r="W930" s="4"/>
    </row>
    <row r="931" spans="1:23" x14ac:dyDescent="0.2">
      <c r="A931" s="4">
        <v>50</v>
      </c>
      <c r="B931" s="4">
        <v>0</v>
      </c>
      <c r="C931" s="4">
        <v>0</v>
      </c>
      <c r="D931" s="4">
        <v>2</v>
      </c>
      <c r="E931" s="4">
        <v>0</v>
      </c>
      <c r="F931" s="4">
        <f>0</f>
        <v>0</v>
      </c>
      <c r="G931" s="4" t="s">
        <v>259</v>
      </c>
      <c r="H931" s="4" t="s">
        <v>133</v>
      </c>
      <c r="I931" s="4"/>
      <c r="J931" s="4"/>
      <c r="K931" s="4">
        <v>212</v>
      </c>
      <c r="L931" s="4">
        <v>134</v>
      </c>
      <c r="M931" s="4">
        <v>1</v>
      </c>
      <c r="N931" s="4" t="s">
        <v>2</v>
      </c>
      <c r="O931" s="4">
        <v>-1</v>
      </c>
      <c r="P931" s="4"/>
      <c r="Q931" s="4"/>
      <c r="R931" s="4"/>
      <c r="S931" s="4"/>
      <c r="T931" s="4"/>
      <c r="U931" s="4"/>
      <c r="V931" s="4"/>
      <c r="W931" s="4"/>
    </row>
    <row r="932" spans="1:23" x14ac:dyDescent="0.2">
      <c r="A932" s="4">
        <v>50</v>
      </c>
      <c r="B932" s="4">
        <v>0</v>
      </c>
      <c r="C932" s="4">
        <v>0</v>
      </c>
      <c r="D932" s="4">
        <v>2</v>
      </c>
      <c r="E932" s="4">
        <v>0</v>
      </c>
      <c r="F932" s="4">
        <v>0</v>
      </c>
      <c r="G932" s="4" t="s">
        <v>260</v>
      </c>
      <c r="H932" s="4" t="s">
        <v>185</v>
      </c>
      <c r="I932" s="4"/>
      <c r="J932" s="4"/>
      <c r="K932" s="4">
        <v>212</v>
      </c>
      <c r="L932" s="4">
        <v>135</v>
      </c>
      <c r="M932" s="4">
        <v>1</v>
      </c>
      <c r="N932" s="4" t="s">
        <v>2</v>
      </c>
      <c r="O932" s="4">
        <v>0</v>
      </c>
      <c r="P932" s="4"/>
      <c r="Q932" s="4"/>
      <c r="R932" s="4"/>
      <c r="S932" s="4"/>
      <c r="T932" s="4"/>
      <c r="U932" s="4"/>
      <c r="V932" s="4"/>
      <c r="W932" s="4"/>
    </row>
    <row r="933" spans="1:23" x14ac:dyDescent="0.2">
      <c r="A933" s="4">
        <v>50</v>
      </c>
      <c r="B933" s="4">
        <v>0</v>
      </c>
      <c r="C933" s="4">
        <v>0</v>
      </c>
      <c r="D933" s="4">
        <v>2</v>
      </c>
      <c r="E933" s="4">
        <v>0</v>
      </c>
      <c r="F933" s="4">
        <v>0</v>
      </c>
      <c r="G933" s="4" t="s">
        <v>261</v>
      </c>
      <c r="H933" s="4" t="s">
        <v>136</v>
      </c>
      <c r="I933" s="4"/>
      <c r="J933" s="4"/>
      <c r="K933" s="4">
        <v>212</v>
      </c>
      <c r="L933" s="4">
        <v>136</v>
      </c>
      <c r="M933" s="4">
        <v>3</v>
      </c>
      <c r="N933" s="4" t="s">
        <v>2</v>
      </c>
      <c r="O933" s="4">
        <v>0</v>
      </c>
      <c r="P933" s="4"/>
      <c r="Q933" s="4"/>
      <c r="R933" s="4"/>
      <c r="S933" s="4"/>
      <c r="T933" s="4"/>
      <c r="U933" s="4"/>
      <c r="V933" s="4"/>
      <c r="W933" s="4"/>
    </row>
    <row r="934" spans="1:23" x14ac:dyDescent="0.2">
      <c r="A934" s="4">
        <v>50</v>
      </c>
      <c r="B934" s="4">
        <v>0</v>
      </c>
      <c r="C934" s="4">
        <v>0</v>
      </c>
      <c r="D934" s="4">
        <v>2</v>
      </c>
      <c r="E934" s="4">
        <v>0</v>
      </c>
      <c r="F934" s="4">
        <v>0</v>
      </c>
      <c r="G934" s="4" t="s">
        <v>262</v>
      </c>
      <c r="H934" s="4" t="s">
        <v>138</v>
      </c>
      <c r="I934" s="4"/>
      <c r="J934" s="4"/>
      <c r="K934" s="4">
        <v>212</v>
      </c>
      <c r="L934" s="4">
        <v>137</v>
      </c>
      <c r="M934" s="4">
        <v>3</v>
      </c>
      <c r="N934" s="4" t="s">
        <v>2</v>
      </c>
      <c r="O934" s="4">
        <v>0</v>
      </c>
      <c r="P934" s="4"/>
      <c r="Q934" s="4"/>
      <c r="R934" s="4"/>
      <c r="S934" s="4"/>
      <c r="T934" s="4"/>
      <c r="U934" s="4"/>
      <c r="V934" s="4"/>
      <c r="W934" s="4"/>
    </row>
    <row r="935" spans="1:23" x14ac:dyDescent="0.2">
      <c r="A935" s="4">
        <v>50</v>
      </c>
      <c r="B935" s="4">
        <v>0</v>
      </c>
      <c r="C935" s="4">
        <v>0</v>
      </c>
      <c r="D935" s="4">
        <v>2</v>
      </c>
      <c r="E935" s="4">
        <v>0</v>
      </c>
      <c r="F935" s="4">
        <v>0</v>
      </c>
      <c r="G935" s="4" t="s">
        <v>263</v>
      </c>
      <c r="H935" s="4" t="s">
        <v>140</v>
      </c>
      <c r="I935" s="4"/>
      <c r="J935" s="4"/>
      <c r="K935" s="4">
        <v>212</v>
      </c>
      <c r="L935" s="4">
        <v>138</v>
      </c>
      <c r="M935" s="4">
        <v>3</v>
      </c>
      <c r="N935" s="4" t="s">
        <v>2</v>
      </c>
      <c r="O935" s="4">
        <v>0</v>
      </c>
      <c r="P935" s="4"/>
      <c r="Q935" s="4"/>
      <c r="R935" s="4"/>
      <c r="S935" s="4"/>
      <c r="T935" s="4"/>
      <c r="U935" s="4"/>
      <c r="V935" s="4"/>
      <c r="W935" s="4"/>
    </row>
    <row r="936" spans="1:23" x14ac:dyDescent="0.2">
      <c r="A936" s="4">
        <v>50</v>
      </c>
      <c r="B936" s="4">
        <v>0</v>
      </c>
      <c r="C936" s="4">
        <v>0</v>
      </c>
      <c r="D936" s="4">
        <v>2</v>
      </c>
      <c r="E936" s="4">
        <v>0</v>
      </c>
      <c r="F936" s="4">
        <v>0</v>
      </c>
      <c r="G936" s="4" t="s">
        <v>264</v>
      </c>
      <c r="H936" s="4" t="s">
        <v>94</v>
      </c>
      <c r="I936" s="4"/>
      <c r="J936" s="4"/>
      <c r="K936" s="4">
        <v>212</v>
      </c>
      <c r="L936" s="4">
        <v>139</v>
      </c>
      <c r="M936" s="4">
        <v>3</v>
      </c>
      <c r="N936" s="4" t="s">
        <v>2</v>
      </c>
      <c r="O936" s="4">
        <v>0</v>
      </c>
      <c r="P936" s="4"/>
      <c r="Q936" s="4"/>
      <c r="R936" s="4"/>
      <c r="S936" s="4"/>
      <c r="T936" s="4"/>
      <c r="U936" s="4"/>
      <c r="V936" s="4"/>
      <c r="W936" s="4"/>
    </row>
    <row r="937" spans="1:23" x14ac:dyDescent="0.2">
      <c r="A937" s="4">
        <v>50</v>
      </c>
      <c r="B937" s="4">
        <v>0</v>
      </c>
      <c r="C937" s="4">
        <v>0</v>
      </c>
      <c r="D937" s="4">
        <v>2</v>
      </c>
      <c r="E937" s="4">
        <v>0</v>
      </c>
      <c r="F937" s="4">
        <v>0</v>
      </c>
      <c r="G937" s="4" t="s">
        <v>265</v>
      </c>
      <c r="H937" s="4" t="s">
        <v>96</v>
      </c>
      <c r="I937" s="4"/>
      <c r="J937" s="4"/>
      <c r="K937" s="4">
        <v>212</v>
      </c>
      <c r="L937" s="4">
        <v>140</v>
      </c>
      <c r="M937" s="4">
        <v>3</v>
      </c>
      <c r="N937" s="4" t="s">
        <v>2</v>
      </c>
      <c r="O937" s="4">
        <v>0</v>
      </c>
      <c r="P937" s="4"/>
      <c r="Q937" s="4"/>
      <c r="R937" s="4"/>
      <c r="S937" s="4"/>
      <c r="T937" s="4"/>
      <c r="U937" s="4"/>
      <c r="V937" s="4"/>
      <c r="W937" s="4"/>
    </row>
    <row r="938" spans="1:23" x14ac:dyDescent="0.2">
      <c r="A938" s="4">
        <v>50</v>
      </c>
      <c r="B938" s="4">
        <v>0</v>
      </c>
      <c r="C938" s="4">
        <v>0</v>
      </c>
      <c r="D938" s="4">
        <v>2</v>
      </c>
      <c r="E938" s="4">
        <v>0</v>
      </c>
      <c r="F938" s="4">
        <v>0</v>
      </c>
      <c r="G938" s="4" t="s">
        <v>266</v>
      </c>
      <c r="H938" s="4" t="s">
        <v>144</v>
      </c>
      <c r="I938" s="4"/>
      <c r="J938" s="4"/>
      <c r="K938" s="4">
        <v>212</v>
      </c>
      <c r="L938" s="4">
        <v>141</v>
      </c>
      <c r="M938" s="4">
        <v>1</v>
      </c>
      <c r="N938" s="4" t="s">
        <v>2</v>
      </c>
      <c r="O938" s="4">
        <v>0</v>
      </c>
      <c r="P938" s="4"/>
      <c r="Q938" s="4"/>
      <c r="R938" s="4"/>
      <c r="S938" s="4"/>
      <c r="T938" s="4"/>
      <c r="U938" s="4"/>
      <c r="V938" s="4"/>
      <c r="W938" s="4"/>
    </row>
    <row r="939" spans="1:23" x14ac:dyDescent="0.2">
      <c r="A939" s="4">
        <v>50</v>
      </c>
      <c r="B939" s="4">
        <v>0</v>
      </c>
      <c r="C939" s="4">
        <v>0</v>
      </c>
      <c r="D939" s="4">
        <v>2</v>
      </c>
      <c r="E939" s="4">
        <v>0</v>
      </c>
      <c r="F939" s="4">
        <v>0</v>
      </c>
      <c r="G939" s="4" t="s">
        <v>267</v>
      </c>
      <c r="H939" s="4" t="s">
        <v>146</v>
      </c>
      <c r="I939" s="4"/>
      <c r="J939" s="4"/>
      <c r="K939" s="4">
        <v>212</v>
      </c>
      <c r="L939" s="4">
        <v>142</v>
      </c>
      <c r="M939" s="4">
        <v>1</v>
      </c>
      <c r="N939" s="4" t="s">
        <v>2</v>
      </c>
      <c r="O939" s="4">
        <v>0</v>
      </c>
      <c r="P939" s="4"/>
      <c r="Q939" s="4"/>
      <c r="R939" s="4"/>
      <c r="S939" s="4"/>
      <c r="T939" s="4"/>
      <c r="U939" s="4"/>
      <c r="V939" s="4"/>
      <c r="W939" s="4"/>
    </row>
    <row r="940" spans="1:23" x14ac:dyDescent="0.2">
      <c r="A940" s="4">
        <v>50</v>
      </c>
      <c r="B940" s="4">
        <v>0</v>
      </c>
      <c r="C940" s="4">
        <v>0</v>
      </c>
      <c r="D940" s="4">
        <v>2</v>
      </c>
      <c r="E940" s="4">
        <v>0</v>
      </c>
      <c r="F940" s="4">
        <f>ROUND(F929+F938+F939,O940)</f>
        <v>0</v>
      </c>
      <c r="G940" s="4" t="s">
        <v>268</v>
      </c>
      <c r="H940" s="4" t="s">
        <v>269</v>
      </c>
      <c r="I940" s="4"/>
      <c r="J940" s="4"/>
      <c r="K940" s="4">
        <v>212</v>
      </c>
      <c r="L940" s="4">
        <v>143</v>
      </c>
      <c r="M940" s="4">
        <v>1</v>
      </c>
      <c r="N940" s="4" t="s">
        <v>270</v>
      </c>
      <c r="O940" s="4">
        <v>0</v>
      </c>
      <c r="P940" s="4"/>
      <c r="Q940" s="4"/>
      <c r="R940" s="4"/>
      <c r="S940" s="4"/>
      <c r="T940" s="4"/>
      <c r="U940" s="4"/>
      <c r="V940" s="4"/>
      <c r="W940" s="4"/>
    </row>
    <row r="941" spans="1:23" x14ac:dyDescent="0.2">
      <c r="A941" s="4">
        <v>50</v>
      </c>
      <c r="B941" s="4">
        <v>0</v>
      </c>
      <c r="C941" s="4">
        <v>0</v>
      </c>
      <c r="D941" s="4">
        <v>2</v>
      </c>
      <c r="E941" s="4">
        <v>0</v>
      </c>
      <c r="F941" s="4">
        <f>ROUND(F942+F945+F946+F943,O941)</f>
        <v>0</v>
      </c>
      <c r="G941" s="4" t="s">
        <v>271</v>
      </c>
      <c r="H941" s="4" t="s">
        <v>272</v>
      </c>
      <c r="I941" s="4"/>
      <c r="J941" s="4"/>
      <c r="K941" s="4">
        <v>212</v>
      </c>
      <c r="L941" s="4">
        <v>144</v>
      </c>
      <c r="M941" s="4">
        <v>1</v>
      </c>
      <c r="N941" s="4" t="s">
        <v>2</v>
      </c>
      <c r="O941" s="4">
        <v>0</v>
      </c>
      <c r="P941" s="4"/>
      <c r="Q941" s="4"/>
      <c r="R941" s="4"/>
      <c r="S941" s="4"/>
      <c r="T941" s="4"/>
      <c r="U941" s="4"/>
      <c r="V941" s="4"/>
      <c r="W941" s="4"/>
    </row>
    <row r="942" spans="1:23" x14ac:dyDescent="0.2">
      <c r="A942" s="4">
        <v>50</v>
      </c>
      <c r="B942" s="4">
        <v>0</v>
      </c>
      <c r="C942" s="4">
        <v>0</v>
      </c>
      <c r="D942" s="4">
        <v>2</v>
      </c>
      <c r="E942" s="4">
        <v>0</v>
      </c>
      <c r="F942" s="4">
        <v>0</v>
      </c>
      <c r="G942" s="4" t="s">
        <v>273</v>
      </c>
      <c r="H942" s="4" t="s">
        <v>131</v>
      </c>
      <c r="I942" s="4"/>
      <c r="J942" s="4"/>
      <c r="K942" s="4">
        <v>212</v>
      </c>
      <c r="L942" s="4">
        <v>145</v>
      </c>
      <c r="M942" s="4">
        <v>3</v>
      </c>
      <c r="N942" s="4" t="s">
        <v>2</v>
      </c>
      <c r="O942" s="4">
        <v>0</v>
      </c>
      <c r="P942" s="4"/>
      <c r="Q942" s="4"/>
      <c r="R942" s="4"/>
      <c r="S942" s="4"/>
      <c r="T942" s="4"/>
      <c r="U942" s="4"/>
      <c r="V942" s="4"/>
      <c r="W942" s="4"/>
    </row>
    <row r="943" spans="1:23" x14ac:dyDescent="0.2">
      <c r="A943" s="4">
        <v>50</v>
      </c>
      <c r="B943" s="4">
        <v>0</v>
      </c>
      <c r="C943" s="4">
        <v>0</v>
      </c>
      <c r="D943" s="4">
        <v>2</v>
      </c>
      <c r="E943" s="4">
        <v>0</v>
      </c>
      <c r="F943" s="4">
        <f>0</f>
        <v>0</v>
      </c>
      <c r="G943" s="4" t="s">
        <v>274</v>
      </c>
      <c r="H943" s="4" t="s">
        <v>133</v>
      </c>
      <c r="I943" s="4"/>
      <c r="J943" s="4"/>
      <c r="K943" s="4">
        <v>212</v>
      </c>
      <c r="L943" s="4">
        <v>146</v>
      </c>
      <c r="M943" s="4">
        <v>1</v>
      </c>
      <c r="N943" s="4" t="s">
        <v>2</v>
      </c>
      <c r="O943" s="4">
        <v>-1</v>
      </c>
      <c r="P943" s="4"/>
      <c r="Q943" s="4"/>
      <c r="R943" s="4"/>
      <c r="S943" s="4"/>
      <c r="T943" s="4"/>
      <c r="U943" s="4"/>
      <c r="V943" s="4"/>
      <c r="W943" s="4"/>
    </row>
    <row r="944" spans="1:23" x14ac:dyDescent="0.2">
      <c r="A944" s="4">
        <v>50</v>
      </c>
      <c r="B944" s="4">
        <v>0</v>
      </c>
      <c r="C944" s="4">
        <v>0</v>
      </c>
      <c r="D944" s="4">
        <v>2</v>
      </c>
      <c r="E944" s="4">
        <v>0</v>
      </c>
      <c r="F944" s="4">
        <v>0</v>
      </c>
      <c r="G944" s="4" t="s">
        <v>275</v>
      </c>
      <c r="H944" s="4" t="s">
        <v>92</v>
      </c>
      <c r="I944" s="4"/>
      <c r="J944" s="4"/>
      <c r="K944" s="4">
        <v>212</v>
      </c>
      <c r="L944" s="4">
        <v>147</v>
      </c>
      <c r="M944" s="4">
        <v>1</v>
      </c>
      <c r="N944" s="4" t="s">
        <v>2</v>
      </c>
      <c r="O944" s="4">
        <v>0</v>
      </c>
      <c r="P944" s="4"/>
      <c r="Q944" s="4"/>
      <c r="R944" s="4"/>
      <c r="S944" s="4"/>
      <c r="T944" s="4"/>
      <c r="U944" s="4"/>
      <c r="V944" s="4"/>
      <c r="W944" s="4"/>
    </row>
    <row r="945" spans="1:23" x14ac:dyDescent="0.2">
      <c r="A945" s="4">
        <v>50</v>
      </c>
      <c r="B945" s="4">
        <v>0</v>
      </c>
      <c r="C945" s="4">
        <v>0</v>
      </c>
      <c r="D945" s="4">
        <v>2</v>
      </c>
      <c r="E945" s="4">
        <v>0</v>
      </c>
      <c r="F945" s="4">
        <v>0</v>
      </c>
      <c r="G945" s="4" t="s">
        <v>276</v>
      </c>
      <c r="H945" s="4" t="s">
        <v>136</v>
      </c>
      <c r="I945" s="4"/>
      <c r="J945" s="4"/>
      <c r="K945" s="4">
        <v>212</v>
      </c>
      <c r="L945" s="4">
        <v>148</v>
      </c>
      <c r="M945" s="4">
        <v>3</v>
      </c>
      <c r="N945" s="4" t="s">
        <v>2</v>
      </c>
      <c r="O945" s="4">
        <v>0</v>
      </c>
      <c r="P945" s="4"/>
      <c r="Q945" s="4"/>
      <c r="R945" s="4"/>
      <c r="S945" s="4"/>
      <c r="T945" s="4"/>
      <c r="U945" s="4"/>
      <c r="V945" s="4"/>
      <c r="W945" s="4"/>
    </row>
    <row r="946" spans="1:23" x14ac:dyDescent="0.2">
      <c r="A946" s="4">
        <v>50</v>
      </c>
      <c r="B946" s="4">
        <v>0</v>
      </c>
      <c r="C946" s="4">
        <v>0</v>
      </c>
      <c r="D946" s="4">
        <v>2</v>
      </c>
      <c r="E946" s="4">
        <v>0</v>
      </c>
      <c r="F946" s="4">
        <v>0</v>
      </c>
      <c r="G946" s="4" t="s">
        <v>277</v>
      </c>
      <c r="H946" s="4" t="s">
        <v>138</v>
      </c>
      <c r="I946" s="4"/>
      <c r="J946" s="4"/>
      <c r="K946" s="4">
        <v>212</v>
      </c>
      <c r="L946" s="4">
        <v>149</v>
      </c>
      <c r="M946" s="4">
        <v>3</v>
      </c>
      <c r="N946" s="4" t="s">
        <v>2</v>
      </c>
      <c r="O946" s="4">
        <v>0</v>
      </c>
      <c r="P946" s="4"/>
      <c r="Q946" s="4"/>
      <c r="R946" s="4"/>
      <c r="S946" s="4"/>
      <c r="T946" s="4"/>
      <c r="U946" s="4"/>
      <c r="V946" s="4"/>
      <c r="W946" s="4"/>
    </row>
    <row r="947" spans="1:23" x14ac:dyDescent="0.2">
      <c r="A947" s="4">
        <v>50</v>
      </c>
      <c r="B947" s="4">
        <v>0</v>
      </c>
      <c r="C947" s="4">
        <v>0</v>
      </c>
      <c r="D947" s="4">
        <v>2</v>
      </c>
      <c r="E947" s="4">
        <v>0</v>
      </c>
      <c r="F947" s="4">
        <v>0</v>
      </c>
      <c r="G947" s="4" t="s">
        <v>278</v>
      </c>
      <c r="H947" s="4" t="s">
        <v>140</v>
      </c>
      <c r="I947" s="4"/>
      <c r="J947" s="4"/>
      <c r="K947" s="4">
        <v>212</v>
      </c>
      <c r="L947" s="4">
        <v>150</v>
      </c>
      <c r="M947" s="4">
        <v>3</v>
      </c>
      <c r="N947" s="4" t="s">
        <v>2</v>
      </c>
      <c r="O947" s="4">
        <v>0</v>
      </c>
      <c r="P947" s="4"/>
      <c r="Q947" s="4"/>
      <c r="R947" s="4"/>
      <c r="S947" s="4"/>
      <c r="T947" s="4"/>
      <c r="U947" s="4"/>
      <c r="V947" s="4"/>
      <c r="W947" s="4"/>
    </row>
    <row r="948" spans="1:23" x14ac:dyDescent="0.2">
      <c r="A948" s="4">
        <v>50</v>
      </c>
      <c r="B948" s="4">
        <v>0</v>
      </c>
      <c r="C948" s="4">
        <v>0</v>
      </c>
      <c r="D948" s="4">
        <v>2</v>
      </c>
      <c r="E948" s="4">
        <v>0</v>
      </c>
      <c r="F948" s="4">
        <v>0</v>
      </c>
      <c r="G948" s="4" t="s">
        <v>279</v>
      </c>
      <c r="H948" s="4" t="s">
        <v>94</v>
      </c>
      <c r="I948" s="4"/>
      <c r="J948" s="4"/>
      <c r="K948" s="4">
        <v>212</v>
      </c>
      <c r="L948" s="4">
        <v>151</v>
      </c>
      <c r="M948" s="4">
        <v>3</v>
      </c>
      <c r="N948" s="4" t="s">
        <v>2</v>
      </c>
      <c r="O948" s="4">
        <v>0</v>
      </c>
      <c r="P948" s="4"/>
      <c r="Q948" s="4"/>
      <c r="R948" s="4"/>
      <c r="S948" s="4"/>
      <c r="T948" s="4"/>
      <c r="U948" s="4"/>
      <c r="V948" s="4"/>
      <c r="W948" s="4"/>
    </row>
    <row r="949" spans="1:23" x14ac:dyDescent="0.2">
      <c r="A949" s="4">
        <v>50</v>
      </c>
      <c r="B949" s="4">
        <v>0</v>
      </c>
      <c r="C949" s="4">
        <v>0</v>
      </c>
      <c r="D949" s="4">
        <v>2</v>
      </c>
      <c r="E949" s="4">
        <v>0</v>
      </c>
      <c r="F949" s="4">
        <v>0</v>
      </c>
      <c r="G949" s="4" t="s">
        <v>280</v>
      </c>
      <c r="H949" s="4" t="s">
        <v>96</v>
      </c>
      <c r="I949" s="4"/>
      <c r="J949" s="4"/>
      <c r="K949" s="4">
        <v>212</v>
      </c>
      <c r="L949" s="4">
        <v>152</v>
      </c>
      <c r="M949" s="4">
        <v>3</v>
      </c>
      <c r="N949" s="4" t="s">
        <v>2</v>
      </c>
      <c r="O949" s="4">
        <v>0</v>
      </c>
      <c r="P949" s="4"/>
      <c r="Q949" s="4"/>
      <c r="R949" s="4"/>
      <c r="S949" s="4"/>
      <c r="T949" s="4"/>
      <c r="U949" s="4"/>
      <c r="V949" s="4"/>
      <c r="W949" s="4"/>
    </row>
    <row r="950" spans="1:23" x14ac:dyDescent="0.2">
      <c r="A950" s="4">
        <v>50</v>
      </c>
      <c r="B950" s="4">
        <v>0</v>
      </c>
      <c r="C950" s="4">
        <v>0</v>
      </c>
      <c r="D950" s="4">
        <v>2</v>
      </c>
      <c r="E950" s="4">
        <v>0</v>
      </c>
      <c r="F950" s="4">
        <v>0</v>
      </c>
      <c r="G950" s="4" t="s">
        <v>281</v>
      </c>
      <c r="H950" s="4" t="s">
        <v>144</v>
      </c>
      <c r="I950" s="4"/>
      <c r="J950" s="4"/>
      <c r="K950" s="4">
        <v>212</v>
      </c>
      <c r="L950" s="4">
        <v>153</v>
      </c>
      <c r="M950" s="4">
        <v>1</v>
      </c>
      <c r="N950" s="4" t="s">
        <v>2</v>
      </c>
      <c r="O950" s="4">
        <v>0</v>
      </c>
      <c r="P950" s="4"/>
      <c r="Q950" s="4"/>
      <c r="R950" s="4"/>
      <c r="S950" s="4"/>
      <c r="T950" s="4"/>
      <c r="U950" s="4"/>
      <c r="V950" s="4"/>
      <c r="W950" s="4"/>
    </row>
    <row r="951" spans="1:23" x14ac:dyDescent="0.2">
      <c r="A951" s="4">
        <v>50</v>
      </c>
      <c r="B951" s="4">
        <v>0</v>
      </c>
      <c r="C951" s="4">
        <v>0</v>
      </c>
      <c r="D951" s="4">
        <v>2</v>
      </c>
      <c r="E951" s="4">
        <v>0</v>
      </c>
      <c r="F951" s="4">
        <v>0</v>
      </c>
      <c r="G951" s="4" t="s">
        <v>282</v>
      </c>
      <c r="H951" s="4" t="s">
        <v>146</v>
      </c>
      <c r="I951" s="4"/>
      <c r="J951" s="4"/>
      <c r="K951" s="4">
        <v>212</v>
      </c>
      <c r="L951" s="4">
        <v>154</v>
      </c>
      <c r="M951" s="4">
        <v>1</v>
      </c>
      <c r="N951" s="4" t="s">
        <v>2</v>
      </c>
      <c r="O951" s="4">
        <v>0</v>
      </c>
      <c r="P951" s="4"/>
      <c r="Q951" s="4"/>
      <c r="R951" s="4"/>
      <c r="S951" s="4"/>
      <c r="T951" s="4"/>
      <c r="U951" s="4"/>
      <c r="V951" s="4"/>
      <c r="W951" s="4"/>
    </row>
    <row r="952" spans="1:23" x14ac:dyDescent="0.2">
      <c r="A952" s="4">
        <v>50</v>
      </c>
      <c r="B952" s="4">
        <v>0</v>
      </c>
      <c r="C952" s="4">
        <v>0</v>
      </c>
      <c r="D952" s="4">
        <v>2</v>
      </c>
      <c r="E952" s="4">
        <v>0</v>
      </c>
      <c r="F952" s="4">
        <f>ROUND(F941+F950+F951,O952)</f>
        <v>0</v>
      </c>
      <c r="G952" s="4" t="s">
        <v>283</v>
      </c>
      <c r="H952" s="4" t="s">
        <v>284</v>
      </c>
      <c r="I952" s="4"/>
      <c r="J952" s="4"/>
      <c r="K952" s="4">
        <v>212</v>
      </c>
      <c r="L952" s="4">
        <v>155</v>
      </c>
      <c r="M952" s="4">
        <v>1</v>
      </c>
      <c r="N952" s="4" t="s">
        <v>285</v>
      </c>
      <c r="O952" s="4">
        <v>0</v>
      </c>
      <c r="P952" s="4"/>
      <c r="Q952" s="4"/>
      <c r="R952" s="4"/>
      <c r="S952" s="4"/>
      <c r="T952" s="4"/>
      <c r="U952" s="4"/>
      <c r="V952" s="4"/>
      <c r="W952" s="4"/>
    </row>
    <row r="953" spans="1:23" x14ac:dyDescent="0.2">
      <c r="A953" s="4">
        <v>50</v>
      </c>
      <c r="B953" s="4">
        <v>0</v>
      </c>
      <c r="C953" s="4">
        <v>0</v>
      </c>
      <c r="D953" s="4">
        <v>2</v>
      </c>
      <c r="E953" s="4">
        <v>0</v>
      </c>
      <c r="F953" s="4">
        <v>0</v>
      </c>
      <c r="G953" s="4" t="s">
        <v>286</v>
      </c>
      <c r="H953" s="4" t="s">
        <v>287</v>
      </c>
      <c r="I953" s="4"/>
      <c r="J953" s="4"/>
      <c r="K953" s="4">
        <v>212</v>
      </c>
      <c r="L953" s="4">
        <v>156</v>
      </c>
      <c r="M953" s="4">
        <v>1</v>
      </c>
      <c r="N953" s="4" t="s">
        <v>2</v>
      </c>
      <c r="O953" s="4">
        <v>0</v>
      </c>
      <c r="P953" s="4"/>
      <c r="Q953" s="4"/>
      <c r="R953" s="4"/>
      <c r="S953" s="4"/>
      <c r="T953" s="4"/>
      <c r="U953" s="4"/>
      <c r="V953" s="4"/>
      <c r="W953" s="4"/>
    </row>
    <row r="954" spans="1:23" x14ac:dyDescent="0.2">
      <c r="A954" s="4">
        <v>50</v>
      </c>
      <c r="B954" s="4">
        <v>1</v>
      </c>
      <c r="C954" s="4">
        <v>0</v>
      </c>
      <c r="D954" s="4">
        <v>2</v>
      </c>
      <c r="E954" s="4">
        <v>0</v>
      </c>
      <c r="F954" s="4">
        <v>14518385</v>
      </c>
      <c r="G954" s="4" t="s">
        <v>288</v>
      </c>
      <c r="H954" s="4" t="s">
        <v>288</v>
      </c>
      <c r="I954" s="4"/>
      <c r="J954" s="4"/>
      <c r="K954" s="4">
        <v>212</v>
      </c>
      <c r="L954" s="4">
        <v>157</v>
      </c>
      <c r="M954" s="4">
        <v>1</v>
      </c>
      <c r="N954" s="4" t="s">
        <v>2</v>
      </c>
      <c r="O954" s="4">
        <v>0</v>
      </c>
      <c r="P954" s="4"/>
      <c r="Q954" s="4"/>
      <c r="R954" s="4"/>
      <c r="S954" s="4"/>
      <c r="T954" s="4"/>
      <c r="U954" s="4"/>
      <c r="V954" s="4"/>
      <c r="W954" s="4"/>
    </row>
    <row r="955" spans="1:23" x14ac:dyDescent="0.2">
      <c r="A955" s="4">
        <v>50</v>
      </c>
      <c r="B955" s="4">
        <v>1</v>
      </c>
      <c r="C955" s="4">
        <v>0</v>
      </c>
      <c r="D955" s="4">
        <v>2</v>
      </c>
      <c r="E955" s="4">
        <v>0</v>
      </c>
      <c r="F955" s="4">
        <v>2430540</v>
      </c>
      <c r="G955" s="4" t="s">
        <v>289</v>
      </c>
      <c r="H955" s="4" t="s">
        <v>290</v>
      </c>
      <c r="I955" s="4"/>
      <c r="J955" s="4"/>
      <c r="K955" s="4">
        <v>212</v>
      </c>
      <c r="L955" s="4">
        <v>158</v>
      </c>
      <c r="M955" s="4">
        <v>1</v>
      </c>
      <c r="N955" s="4" t="s">
        <v>2</v>
      </c>
      <c r="O955" s="4">
        <v>0</v>
      </c>
      <c r="P955" s="4"/>
      <c r="Q955" s="4"/>
      <c r="R955" s="4"/>
      <c r="S955" s="4"/>
      <c r="T955" s="4"/>
      <c r="U955" s="4"/>
      <c r="V955" s="4"/>
      <c r="W955" s="4"/>
    </row>
    <row r="956" spans="1:23" x14ac:dyDescent="0.2">
      <c r="A956" s="4">
        <v>50</v>
      </c>
      <c r="B956" s="4">
        <v>1</v>
      </c>
      <c r="C956" s="4">
        <v>0</v>
      </c>
      <c r="D956" s="4">
        <v>2</v>
      </c>
      <c r="E956" s="4">
        <v>0</v>
      </c>
      <c r="F956" s="4">
        <v>24456486</v>
      </c>
      <c r="G956" s="4" t="s">
        <v>291</v>
      </c>
      <c r="H956" s="4" t="s">
        <v>485</v>
      </c>
      <c r="I956" s="4"/>
      <c r="J956" s="4"/>
      <c r="K956" s="4">
        <v>212</v>
      </c>
      <c r="L956" s="4">
        <v>159</v>
      </c>
      <c r="M956" s="4">
        <v>1</v>
      </c>
      <c r="N956" s="4" t="s">
        <v>293</v>
      </c>
      <c r="O956" s="4">
        <v>0</v>
      </c>
      <c r="P956" s="4"/>
      <c r="Q956" s="4"/>
      <c r="R956" s="4"/>
      <c r="S956" s="4"/>
      <c r="T956" s="4"/>
      <c r="U956" s="4"/>
      <c r="V956" s="4"/>
      <c r="W956" s="4"/>
    </row>
    <row r="957" spans="1:23" x14ac:dyDescent="0.2">
      <c r="A957" s="4">
        <v>50</v>
      </c>
      <c r="B957" s="4">
        <v>0</v>
      </c>
      <c r="C957" s="4">
        <v>0</v>
      </c>
      <c r="D957" s="4">
        <v>2</v>
      </c>
      <c r="E957" s="4">
        <v>0</v>
      </c>
      <c r="F957" s="4">
        <f>ROUND(F836+F848+F860+F872+F884+F896+F908+F920+F932+F944,O957)</f>
        <v>0</v>
      </c>
      <c r="G957" s="4" t="s">
        <v>294</v>
      </c>
      <c r="H957" s="4" t="s">
        <v>295</v>
      </c>
      <c r="I957" s="4"/>
      <c r="J957" s="4"/>
      <c r="K957" s="4">
        <v>212</v>
      </c>
      <c r="L957" s="4">
        <v>160</v>
      </c>
      <c r="M957" s="4">
        <v>1</v>
      </c>
      <c r="N957" s="4" t="s">
        <v>2</v>
      </c>
      <c r="O957" s="4">
        <v>0</v>
      </c>
      <c r="P957" s="4"/>
      <c r="Q957" s="4"/>
      <c r="R957" s="4"/>
      <c r="S957" s="4"/>
      <c r="T957" s="4"/>
      <c r="U957" s="4"/>
      <c r="V957" s="4"/>
      <c r="W957" s="4"/>
    </row>
    <row r="958" spans="1:23" x14ac:dyDescent="0.2">
      <c r="A958" s="4">
        <v>50</v>
      </c>
      <c r="B958" s="4">
        <v>1</v>
      </c>
      <c r="C958" s="4">
        <v>0</v>
      </c>
      <c r="D958" s="4">
        <v>2</v>
      </c>
      <c r="E958" s="4">
        <v>0</v>
      </c>
      <c r="F958" s="4">
        <f>ROUND(F842+F854+F866+F878+F890+F902+F914+F926+F938+F950,O958)</f>
        <v>2701764</v>
      </c>
      <c r="G958" s="4" t="s">
        <v>296</v>
      </c>
      <c r="H958" s="4" t="s">
        <v>297</v>
      </c>
      <c r="I958" s="4"/>
      <c r="J958" s="4"/>
      <c r="K958" s="4">
        <v>212</v>
      </c>
      <c r="L958" s="4">
        <v>161</v>
      </c>
      <c r="M958" s="4">
        <v>0</v>
      </c>
      <c r="N958" s="4" t="s">
        <v>2</v>
      </c>
      <c r="O958" s="4">
        <v>0</v>
      </c>
      <c r="P958" s="4"/>
      <c r="Q958" s="4"/>
      <c r="R958" s="4"/>
      <c r="S958" s="4"/>
      <c r="T958" s="4"/>
      <c r="U958" s="4"/>
      <c r="V958" s="4"/>
      <c r="W958" s="4"/>
    </row>
    <row r="959" spans="1:23" x14ac:dyDescent="0.2">
      <c r="A959" s="4">
        <v>50</v>
      </c>
      <c r="B959" s="4">
        <v>1</v>
      </c>
      <c r="C959" s="4">
        <v>0</v>
      </c>
      <c r="D959" s="4">
        <v>2</v>
      </c>
      <c r="E959" s="4">
        <v>0</v>
      </c>
      <c r="F959" s="4">
        <f>ROUND(F843+F855+F867+F879+F891+F903+F915+F927+F939+F951,O959)</f>
        <v>1508243</v>
      </c>
      <c r="G959" s="4" t="s">
        <v>298</v>
      </c>
      <c r="H959" s="4" t="s">
        <v>299</v>
      </c>
      <c r="I959" s="4"/>
      <c r="J959" s="4"/>
      <c r="K959" s="4">
        <v>212</v>
      </c>
      <c r="L959" s="4">
        <v>162</v>
      </c>
      <c r="M959" s="4">
        <v>0</v>
      </c>
      <c r="N959" s="4" t="s">
        <v>2</v>
      </c>
      <c r="O959" s="4">
        <v>0</v>
      </c>
      <c r="P959" s="4"/>
      <c r="Q959" s="4"/>
      <c r="R959" s="4"/>
      <c r="S959" s="4"/>
      <c r="T959" s="4"/>
      <c r="U959" s="4"/>
      <c r="V959" s="4"/>
      <c r="W959" s="4"/>
    </row>
    <row r="960" spans="1:23" x14ac:dyDescent="0.2">
      <c r="A960" s="4">
        <v>50</v>
      </c>
      <c r="B960" s="4">
        <v>0</v>
      </c>
      <c r="C960" s="4">
        <v>0</v>
      </c>
      <c r="D960" s="4">
        <v>2</v>
      </c>
      <c r="E960" s="4">
        <v>0</v>
      </c>
      <c r="F960" s="4">
        <f>ROUND(F834+F846+F858+F870+F882+F894+F906+F918+F930+F942+F954+F835+F847+F859+F871+F883+F895+F907+F919+F931+F943,O960)</f>
        <v>29101469</v>
      </c>
      <c r="G960" s="4" t="s">
        <v>300</v>
      </c>
      <c r="H960" s="4" t="s">
        <v>301</v>
      </c>
      <c r="I960" s="4"/>
      <c r="J960" s="4"/>
      <c r="K960" s="4">
        <v>212</v>
      </c>
      <c r="L960" s="4">
        <v>163</v>
      </c>
      <c r="M960" s="4">
        <v>3</v>
      </c>
      <c r="N960" s="4" t="s">
        <v>2</v>
      </c>
      <c r="O960" s="4">
        <v>0</v>
      </c>
      <c r="P960" s="4"/>
      <c r="Q960" s="4"/>
      <c r="R960" s="4"/>
      <c r="S960" s="4"/>
      <c r="T960" s="4"/>
      <c r="U960" s="4"/>
      <c r="V960" s="4"/>
      <c r="W960" s="4"/>
    </row>
    <row r="961" spans="1:206" x14ac:dyDescent="0.2">
      <c r="A961" s="4">
        <v>50</v>
      </c>
      <c r="B961" s="4">
        <v>1</v>
      </c>
      <c r="C961" s="4">
        <v>0</v>
      </c>
      <c r="D961" s="4">
        <v>2</v>
      </c>
      <c r="E961" s="4">
        <v>205</v>
      </c>
      <c r="F961" s="4">
        <f>ROUND(F837+F849+F861+F873+F885+F897+F909+F921+F933+F945,O961)</f>
        <v>2412838</v>
      </c>
      <c r="G961" s="4" t="s">
        <v>302</v>
      </c>
      <c r="H961" s="4" t="s">
        <v>303</v>
      </c>
      <c r="I961" s="4"/>
      <c r="J961" s="4"/>
      <c r="K961" s="4">
        <v>212</v>
      </c>
      <c r="L961" s="4">
        <v>164</v>
      </c>
      <c r="M961" s="4">
        <v>0</v>
      </c>
      <c r="N961" s="4" t="s">
        <v>2</v>
      </c>
      <c r="O961" s="4">
        <v>0</v>
      </c>
      <c r="P961" s="4"/>
      <c r="Q961" s="4"/>
      <c r="R961" s="4"/>
      <c r="S961" s="4"/>
      <c r="T961" s="4"/>
      <c r="U961" s="4"/>
      <c r="V961" s="4"/>
      <c r="W961" s="4"/>
    </row>
    <row r="962" spans="1:206" x14ac:dyDescent="0.2">
      <c r="A962" s="4">
        <v>50</v>
      </c>
      <c r="B962" s="4">
        <v>0</v>
      </c>
      <c r="C962" s="4">
        <v>0</v>
      </c>
      <c r="D962" s="4">
        <v>2</v>
      </c>
      <c r="E962" s="4">
        <v>0</v>
      </c>
      <c r="F962" s="4">
        <f>ROUND(F838+F850+F862+F874+F886+F898+F910+F922+F934+F946+F953,O962)</f>
        <v>820017</v>
      </c>
      <c r="G962" s="4" t="s">
        <v>304</v>
      </c>
      <c r="H962" s="4" t="s">
        <v>305</v>
      </c>
      <c r="I962" s="4"/>
      <c r="J962" s="4"/>
      <c r="K962" s="4">
        <v>212</v>
      </c>
      <c r="L962" s="4">
        <v>165</v>
      </c>
      <c r="M962" s="4">
        <v>3</v>
      </c>
      <c r="N962" s="4" t="s">
        <v>2</v>
      </c>
      <c r="O962" s="4">
        <v>0</v>
      </c>
      <c r="P962" s="4"/>
      <c r="Q962" s="4"/>
      <c r="R962" s="4"/>
      <c r="S962" s="4"/>
      <c r="T962" s="4"/>
      <c r="U962" s="4"/>
      <c r="V962" s="4"/>
      <c r="W962" s="4"/>
    </row>
    <row r="963" spans="1:206" x14ac:dyDescent="0.2">
      <c r="A963" s="4">
        <v>50</v>
      </c>
      <c r="B963" s="4">
        <v>1</v>
      </c>
      <c r="C963" s="4">
        <v>0</v>
      </c>
      <c r="D963" s="4">
        <v>2</v>
      </c>
      <c r="E963" s="4">
        <v>0</v>
      </c>
      <c r="F963" s="4">
        <f>ROUND(F839+F851+F863+F875+F887+F899+F911+F923+F935+F947,O963)</f>
        <v>101600</v>
      </c>
      <c r="G963" s="4" t="s">
        <v>306</v>
      </c>
      <c r="H963" s="4" t="s">
        <v>307</v>
      </c>
      <c r="I963" s="4"/>
      <c r="J963" s="4"/>
      <c r="K963" s="4">
        <v>212</v>
      </c>
      <c r="L963" s="4">
        <v>166</v>
      </c>
      <c r="M963" s="4">
        <v>0</v>
      </c>
      <c r="N963" s="4" t="s">
        <v>2</v>
      </c>
      <c r="O963" s="4">
        <v>0</v>
      </c>
      <c r="P963" s="4"/>
      <c r="Q963" s="4"/>
      <c r="R963" s="4"/>
      <c r="S963" s="4"/>
      <c r="T963" s="4"/>
      <c r="U963" s="4"/>
      <c r="V963" s="4"/>
      <c r="W963" s="4"/>
    </row>
    <row r="964" spans="1:206" x14ac:dyDescent="0.2">
      <c r="A964" s="4">
        <v>50</v>
      </c>
      <c r="B964" s="4">
        <v>0</v>
      </c>
      <c r="C964" s="4">
        <v>0</v>
      </c>
      <c r="D964" s="4">
        <v>2</v>
      </c>
      <c r="E964" s="4">
        <v>0</v>
      </c>
      <c r="F964" s="4">
        <f>ROUND(F961+F963,O964)</f>
        <v>2514438</v>
      </c>
      <c r="G964" s="4" t="s">
        <v>308</v>
      </c>
      <c r="H964" s="4" t="s">
        <v>309</v>
      </c>
      <c r="I964" s="4"/>
      <c r="J964" s="4"/>
      <c r="K964" s="4">
        <v>212</v>
      </c>
      <c r="L964" s="4">
        <v>167</v>
      </c>
      <c r="M964" s="4">
        <v>3</v>
      </c>
      <c r="N964" s="4" t="s">
        <v>310</v>
      </c>
      <c r="O964" s="4">
        <v>0</v>
      </c>
      <c r="P964" s="4"/>
      <c r="Q964" s="4"/>
      <c r="R964" s="4"/>
      <c r="S964" s="4"/>
      <c r="T964" s="4"/>
      <c r="U964" s="4"/>
      <c r="V964" s="4"/>
      <c r="W964" s="4"/>
    </row>
    <row r="965" spans="1:206" x14ac:dyDescent="0.2">
      <c r="A965" s="4">
        <v>50</v>
      </c>
      <c r="B965" s="4">
        <v>1</v>
      </c>
      <c r="C965" s="4">
        <v>0</v>
      </c>
      <c r="D965" s="4">
        <v>2</v>
      </c>
      <c r="E965" s="4">
        <v>0</v>
      </c>
      <c r="F965" s="4">
        <f>ROUND(F840+F852+F864+F876+F888+F900+F912+F924+F936+F948,O965)</f>
        <v>267828</v>
      </c>
      <c r="G965" s="4" t="s">
        <v>311</v>
      </c>
      <c r="H965" s="4" t="s">
        <v>312</v>
      </c>
      <c r="I965" s="4"/>
      <c r="J965" s="4"/>
      <c r="K965" s="4">
        <v>212</v>
      </c>
      <c r="L965" s="4">
        <v>168</v>
      </c>
      <c r="M965" s="4">
        <v>0</v>
      </c>
      <c r="N965" s="4" t="s">
        <v>2</v>
      </c>
      <c r="O965" s="4">
        <v>0</v>
      </c>
      <c r="P965" s="4"/>
      <c r="Q965" s="4"/>
      <c r="R965" s="4"/>
      <c r="S965" s="4"/>
      <c r="T965" s="4"/>
      <c r="U965" s="4"/>
      <c r="V965" s="4"/>
      <c r="W965" s="4"/>
    </row>
    <row r="966" spans="1:206" x14ac:dyDescent="0.2">
      <c r="A966" s="4">
        <v>50</v>
      </c>
      <c r="B966" s="4">
        <v>1</v>
      </c>
      <c r="C966" s="4">
        <v>0</v>
      </c>
      <c r="D966" s="4">
        <v>2</v>
      </c>
      <c r="E966" s="4">
        <v>0</v>
      </c>
      <c r="F966" s="4">
        <f>ROUND(F841+F853+F865+F877+F889+F901+F913+F925+F937+F949,O966)</f>
        <v>7852</v>
      </c>
      <c r="G966" s="4" t="s">
        <v>313</v>
      </c>
      <c r="H966" s="4" t="s">
        <v>314</v>
      </c>
      <c r="I966" s="4"/>
      <c r="J966" s="4"/>
      <c r="K966" s="4">
        <v>212</v>
      </c>
      <c r="L966" s="4">
        <v>169</v>
      </c>
      <c r="M966" s="4">
        <v>0</v>
      </c>
      <c r="N966" s="4" t="s">
        <v>2</v>
      </c>
      <c r="O966" s="4">
        <v>0</v>
      </c>
      <c r="P966" s="4"/>
      <c r="Q966" s="4"/>
      <c r="R966" s="4"/>
      <c r="S966" s="4"/>
      <c r="T966" s="4"/>
      <c r="U966" s="4"/>
      <c r="V966" s="4"/>
      <c r="W966" s="4"/>
    </row>
    <row r="967" spans="1:206" x14ac:dyDescent="0.2">
      <c r="A967" s="4">
        <v>50</v>
      </c>
      <c r="B967" s="4">
        <v>1</v>
      </c>
      <c r="C967" s="4">
        <v>0</v>
      </c>
      <c r="D967" s="4">
        <v>2</v>
      </c>
      <c r="E967" s="4">
        <v>207</v>
      </c>
      <c r="F967" s="4">
        <f>ROUND(F965+F966,O967)</f>
        <v>275680</v>
      </c>
      <c r="G967" s="4" t="s">
        <v>315</v>
      </c>
      <c r="H967" s="4" t="s">
        <v>316</v>
      </c>
      <c r="I967" s="4"/>
      <c r="J967" s="4"/>
      <c r="K967" s="4">
        <v>212</v>
      </c>
      <c r="L967" s="4">
        <v>170</v>
      </c>
      <c r="M967" s="4">
        <v>0</v>
      </c>
      <c r="N967" s="4" t="s">
        <v>317</v>
      </c>
      <c r="O967" s="4">
        <v>0</v>
      </c>
      <c r="P967" s="4"/>
      <c r="Q967" s="4"/>
      <c r="R967" s="4"/>
      <c r="S967" s="4"/>
      <c r="T967" s="4"/>
      <c r="U967" s="4"/>
      <c r="V967" s="4"/>
      <c r="W967" s="4"/>
    </row>
    <row r="968" spans="1:206" x14ac:dyDescent="0.2">
      <c r="A968" s="4">
        <v>50</v>
      </c>
      <c r="B968" s="4">
        <v>0</v>
      </c>
      <c r="C968" s="4">
        <v>0</v>
      </c>
      <c r="D968" s="4">
        <v>2</v>
      </c>
      <c r="E968" s="4">
        <v>214</v>
      </c>
      <c r="F968" s="4">
        <v>24456486</v>
      </c>
      <c r="G968" s="4" t="s">
        <v>318</v>
      </c>
      <c r="H968" s="4" t="s">
        <v>319</v>
      </c>
      <c r="I968" s="4"/>
      <c r="J968" s="4"/>
      <c r="K968" s="4">
        <v>212</v>
      </c>
      <c r="L968" s="4">
        <v>171</v>
      </c>
      <c r="M968" s="4">
        <v>3</v>
      </c>
      <c r="N968" s="4" t="s">
        <v>2</v>
      </c>
      <c r="O968" s="4">
        <v>0</v>
      </c>
      <c r="P968" s="4"/>
      <c r="Q968" s="4"/>
      <c r="R968" s="4"/>
      <c r="S968" s="4"/>
      <c r="T968" s="4"/>
      <c r="U968" s="4"/>
      <c r="V968" s="4"/>
      <c r="W968" s="4"/>
    </row>
    <row r="969" spans="1:206" x14ac:dyDescent="0.2">
      <c r="A969" s="4">
        <v>50</v>
      </c>
      <c r="B969" s="4">
        <v>0</v>
      </c>
      <c r="C969" s="4">
        <v>0</v>
      </c>
      <c r="D969" s="4">
        <v>2</v>
      </c>
      <c r="E969" s="4">
        <v>215</v>
      </c>
      <c r="F969" s="4">
        <f>ROUND(F844,O969)</f>
        <v>0</v>
      </c>
      <c r="G969" s="4" t="s">
        <v>320</v>
      </c>
      <c r="H969" s="4" t="s">
        <v>321</v>
      </c>
      <c r="I969" s="4"/>
      <c r="J969" s="4"/>
      <c r="K969" s="4">
        <v>212</v>
      </c>
      <c r="L969" s="4">
        <v>172</v>
      </c>
      <c r="M969" s="4">
        <v>3</v>
      </c>
      <c r="N969" s="4" t="s">
        <v>2</v>
      </c>
      <c r="O969" s="4">
        <v>0</v>
      </c>
      <c r="P969" s="4"/>
      <c r="Q969" s="4"/>
      <c r="R969" s="4"/>
      <c r="S969" s="4"/>
      <c r="T969" s="4"/>
      <c r="U969" s="4"/>
      <c r="V969" s="4"/>
      <c r="W969" s="4"/>
    </row>
    <row r="970" spans="1:206" x14ac:dyDescent="0.2">
      <c r="A970" s="4">
        <v>50</v>
      </c>
      <c r="B970" s="4">
        <v>0</v>
      </c>
      <c r="C970" s="4">
        <v>0</v>
      </c>
      <c r="D970" s="4">
        <v>2</v>
      </c>
      <c r="E970" s="4">
        <v>216</v>
      </c>
      <c r="F970" s="4">
        <f>ROUND(F832,O970)</f>
        <v>0</v>
      </c>
      <c r="G970" s="4" t="s">
        <v>322</v>
      </c>
      <c r="H970" s="4" t="s">
        <v>323</v>
      </c>
      <c r="I970" s="4"/>
      <c r="J970" s="4"/>
      <c r="K970" s="4">
        <v>212</v>
      </c>
      <c r="L970" s="4">
        <v>173</v>
      </c>
      <c r="M970" s="4">
        <v>3</v>
      </c>
      <c r="N970" s="4" t="s">
        <v>2</v>
      </c>
      <c r="O970" s="4">
        <v>0</v>
      </c>
      <c r="P970" s="4"/>
      <c r="Q970" s="4"/>
      <c r="R970" s="4"/>
      <c r="S970" s="4"/>
      <c r="T970" s="4"/>
      <c r="U970" s="4"/>
      <c r="V970" s="4"/>
      <c r="W970" s="4"/>
    </row>
    <row r="971" spans="1:206" x14ac:dyDescent="0.2">
      <c r="A971" s="4">
        <v>50</v>
      </c>
      <c r="B971" s="4">
        <v>0</v>
      </c>
      <c r="C971" s="4">
        <v>0</v>
      </c>
      <c r="D971" s="4">
        <v>2</v>
      </c>
      <c r="E971" s="4">
        <v>217</v>
      </c>
      <c r="F971" s="4">
        <f>ROUND(F952+F940,O971)</f>
        <v>0</v>
      </c>
      <c r="G971" s="4" t="s">
        <v>324</v>
      </c>
      <c r="H971" s="4" t="s">
        <v>325</v>
      </c>
      <c r="I971" s="4"/>
      <c r="J971" s="4"/>
      <c r="K971" s="4">
        <v>212</v>
      </c>
      <c r="L971" s="4">
        <v>174</v>
      </c>
      <c r="M971" s="4">
        <v>3</v>
      </c>
      <c r="N971" s="4" t="s">
        <v>2</v>
      </c>
      <c r="O971" s="4">
        <v>0</v>
      </c>
      <c r="P971" s="4"/>
      <c r="Q971" s="4"/>
      <c r="R971" s="4"/>
      <c r="S971" s="4"/>
      <c r="T971" s="4"/>
      <c r="U971" s="4"/>
      <c r="V971" s="4"/>
      <c r="W971" s="4"/>
    </row>
    <row r="972" spans="1:206" x14ac:dyDescent="0.2">
      <c r="A972" s="4">
        <v>50</v>
      </c>
      <c r="B972" s="4">
        <v>0</v>
      </c>
      <c r="C972" s="4">
        <v>0</v>
      </c>
      <c r="D972" s="4">
        <v>2</v>
      </c>
      <c r="E972" s="4">
        <v>213</v>
      </c>
      <c r="F972" s="4">
        <f>ROUND(F968+F969+F970+F971,O972)</f>
        <v>24456486</v>
      </c>
      <c r="G972" s="4" t="s">
        <v>485</v>
      </c>
      <c r="H972" s="4" t="s">
        <v>486</v>
      </c>
      <c r="I972" s="4"/>
      <c r="J972" s="4"/>
      <c r="K972" s="4">
        <v>212</v>
      </c>
      <c r="L972" s="4">
        <v>175</v>
      </c>
      <c r="M972" s="4">
        <v>3</v>
      </c>
      <c r="N972" s="4" t="s">
        <v>2</v>
      </c>
      <c r="O972" s="4">
        <v>0</v>
      </c>
      <c r="P972" s="4"/>
      <c r="Q972" s="4"/>
      <c r="R972" s="4"/>
      <c r="S972" s="4"/>
      <c r="T972" s="4"/>
      <c r="U972" s="4"/>
      <c r="V972" s="4"/>
      <c r="W972" s="4"/>
    </row>
    <row r="974" spans="1:206" x14ac:dyDescent="0.2">
      <c r="A974" s="2">
        <v>51</v>
      </c>
      <c r="B974" s="2">
        <f>B12</f>
        <v>1073</v>
      </c>
      <c r="C974" s="2">
        <f>A12</f>
        <v>1</v>
      </c>
      <c r="D974" s="2">
        <f>ROW(A12)</f>
        <v>12</v>
      </c>
      <c r="E974" s="2"/>
      <c r="F974" s="2" t="str">
        <f>IF(F12&lt;&gt;"",F12,"")</f>
        <v>Модуль С</v>
      </c>
      <c r="G974" s="2" t="str">
        <f>IF(G12&lt;&gt;"",G12,"")</f>
        <v>Строительство склада на территории складского комплекса</v>
      </c>
      <c r="H974" s="2">
        <v>0</v>
      </c>
      <c r="I974" s="2"/>
      <c r="J974" s="2"/>
      <c r="K974" s="2"/>
      <c r="L974" s="2"/>
      <c r="M974" s="2"/>
      <c r="N974" s="2"/>
      <c r="O974" s="2">
        <f t="shared" ref="O974:T974" si="142">ROUND(O796,0)</f>
        <v>17815939</v>
      </c>
      <c r="P974" s="2">
        <f t="shared" si="142"/>
        <v>14583084</v>
      </c>
      <c r="Q974" s="2">
        <f t="shared" si="142"/>
        <v>820017</v>
      </c>
      <c r="R974" s="2">
        <f t="shared" si="142"/>
        <v>101600</v>
      </c>
      <c r="S974" s="2">
        <f t="shared" si="142"/>
        <v>2412838</v>
      </c>
      <c r="T974" s="2">
        <f t="shared" si="142"/>
        <v>0</v>
      </c>
      <c r="U974" s="2">
        <f>U796</f>
        <v>267827.61736670003</v>
      </c>
      <c r="V974" s="2">
        <f>V796</f>
        <v>7852.3923193999999</v>
      </c>
      <c r="W974" s="2">
        <f>ROUND(W796,0)</f>
        <v>0</v>
      </c>
      <c r="X974" s="2">
        <f>ROUND(X796,0)</f>
        <v>2701764</v>
      </c>
      <c r="Y974" s="2">
        <f>ROUND(Y796,0)</f>
        <v>1508243</v>
      </c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>
        <f t="shared" ref="AO974:BD974" si="143">ROUND(AO796,0)</f>
        <v>0</v>
      </c>
      <c r="AP974" s="2">
        <f t="shared" si="143"/>
        <v>0</v>
      </c>
      <c r="AQ974" s="2">
        <f t="shared" si="143"/>
        <v>0</v>
      </c>
      <c r="AR974" s="2">
        <f t="shared" si="143"/>
        <v>24456486</v>
      </c>
      <c r="AS974" s="2">
        <f t="shared" si="143"/>
        <v>24456486</v>
      </c>
      <c r="AT974" s="2">
        <f t="shared" si="143"/>
        <v>0</v>
      </c>
      <c r="AU974" s="2">
        <f t="shared" si="143"/>
        <v>0</v>
      </c>
      <c r="AV974" s="2">
        <f t="shared" si="143"/>
        <v>14583084</v>
      </c>
      <c r="AW974" s="2">
        <f t="shared" si="143"/>
        <v>14583084</v>
      </c>
      <c r="AX974" s="2">
        <f t="shared" si="143"/>
        <v>0</v>
      </c>
      <c r="AY974" s="2">
        <f t="shared" si="143"/>
        <v>14583084</v>
      </c>
      <c r="AZ974" s="2">
        <f t="shared" si="143"/>
        <v>0</v>
      </c>
      <c r="BA974" s="2">
        <f t="shared" si="143"/>
        <v>0</v>
      </c>
      <c r="BB974" s="2">
        <f t="shared" si="143"/>
        <v>0</v>
      </c>
      <c r="BC974" s="2">
        <f t="shared" si="143"/>
        <v>0</v>
      </c>
      <c r="BD974" s="2">
        <f t="shared" si="143"/>
        <v>2430540</v>
      </c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  <c r="EH974" s="3"/>
      <c r="EI974" s="3"/>
      <c r="EJ974" s="3"/>
      <c r="EK974" s="3"/>
      <c r="EL974" s="3"/>
      <c r="EM974" s="3"/>
      <c r="EN974" s="3"/>
      <c r="EO974" s="3"/>
      <c r="EP974" s="3"/>
      <c r="EQ974" s="3"/>
      <c r="ER974" s="3"/>
      <c r="ES974" s="3"/>
      <c r="ET974" s="3"/>
      <c r="EU974" s="3"/>
      <c r="EV974" s="3"/>
      <c r="EW974" s="3"/>
      <c r="EX974" s="3"/>
      <c r="EY974" s="3"/>
      <c r="EZ974" s="3"/>
      <c r="FA974" s="3"/>
      <c r="FB974" s="3"/>
      <c r="FC974" s="3"/>
      <c r="FD974" s="3"/>
      <c r="FE974" s="3"/>
      <c r="FF974" s="3"/>
      <c r="FG974" s="3"/>
      <c r="FH974" s="3"/>
      <c r="FI974" s="3"/>
      <c r="FJ974" s="3"/>
      <c r="FK974" s="3"/>
      <c r="FL974" s="3"/>
      <c r="FM974" s="3"/>
      <c r="FN974" s="3"/>
      <c r="FO974" s="3"/>
      <c r="FP974" s="3"/>
      <c r="FQ974" s="3"/>
      <c r="FR974" s="3"/>
      <c r="FS974" s="3"/>
      <c r="FT974" s="3"/>
      <c r="FU974" s="3"/>
      <c r="FV974" s="3"/>
      <c r="FW974" s="3"/>
      <c r="FX974" s="3"/>
      <c r="FY974" s="3"/>
      <c r="FZ974" s="3"/>
      <c r="GA974" s="3"/>
      <c r="GB974" s="3"/>
      <c r="GC974" s="3"/>
      <c r="GD974" s="3"/>
      <c r="GE974" s="3"/>
      <c r="GF974" s="3"/>
      <c r="GG974" s="3"/>
      <c r="GH974" s="3"/>
      <c r="GI974" s="3"/>
      <c r="GJ974" s="3"/>
      <c r="GK974" s="3"/>
      <c r="GL974" s="3"/>
      <c r="GM974" s="3"/>
      <c r="GN974" s="3"/>
      <c r="GO974" s="3"/>
      <c r="GP974" s="3"/>
      <c r="GQ974" s="3"/>
      <c r="GR974" s="3"/>
      <c r="GS974" s="3"/>
      <c r="GT974" s="3"/>
      <c r="GU974" s="3"/>
      <c r="GV974" s="3"/>
      <c r="GW974" s="3"/>
      <c r="GX974" s="3">
        <v>0</v>
      </c>
    </row>
    <row r="976" spans="1:206" x14ac:dyDescent="0.2">
      <c r="A976" s="4">
        <v>50</v>
      </c>
      <c r="B976" s="4">
        <v>0</v>
      </c>
      <c r="C976" s="4">
        <v>0</v>
      </c>
      <c r="D976" s="4">
        <v>1</v>
      </c>
      <c r="E976" s="4">
        <v>201</v>
      </c>
      <c r="F976" s="4">
        <f>ROUND(Source!O974,O976)</f>
        <v>17815939</v>
      </c>
      <c r="G976" s="4" t="s">
        <v>53</v>
      </c>
      <c r="H976" s="4" t="s">
        <v>54</v>
      </c>
      <c r="I976" s="4"/>
      <c r="J976" s="4"/>
      <c r="K976" s="4">
        <v>201</v>
      </c>
      <c r="L976" s="4">
        <v>1</v>
      </c>
      <c r="M976" s="4">
        <v>3</v>
      </c>
      <c r="N976" s="4" t="s">
        <v>2</v>
      </c>
      <c r="O976" s="4">
        <v>0</v>
      </c>
      <c r="P976" s="4"/>
      <c r="Q976" s="4"/>
      <c r="R976" s="4"/>
      <c r="S976" s="4"/>
      <c r="T976" s="4"/>
      <c r="U976" s="4"/>
      <c r="V976" s="4"/>
      <c r="W976" s="4"/>
    </row>
    <row r="977" spans="1:23" x14ac:dyDescent="0.2">
      <c r="A977" s="4">
        <v>50</v>
      </c>
      <c r="B977" s="4">
        <v>0</v>
      </c>
      <c r="C977" s="4">
        <v>0</v>
      </c>
      <c r="D977" s="4">
        <v>1</v>
      </c>
      <c r="E977" s="4">
        <v>202</v>
      </c>
      <c r="F977" s="4">
        <f>ROUND(Source!P974,O977)</f>
        <v>14583084</v>
      </c>
      <c r="G977" s="4" t="s">
        <v>55</v>
      </c>
      <c r="H977" s="4" t="s">
        <v>56</v>
      </c>
      <c r="I977" s="4"/>
      <c r="J977" s="4"/>
      <c r="K977" s="4">
        <v>202</v>
      </c>
      <c r="L977" s="4">
        <v>2</v>
      </c>
      <c r="M977" s="4">
        <v>3</v>
      </c>
      <c r="N977" s="4" t="s">
        <v>2</v>
      </c>
      <c r="O977" s="4">
        <v>0</v>
      </c>
      <c r="P977" s="4"/>
      <c r="Q977" s="4"/>
      <c r="R977" s="4"/>
      <c r="S977" s="4"/>
      <c r="T977" s="4"/>
      <c r="U977" s="4"/>
      <c r="V977" s="4"/>
      <c r="W977" s="4"/>
    </row>
    <row r="978" spans="1:23" x14ac:dyDescent="0.2">
      <c r="A978" s="4">
        <v>50</v>
      </c>
      <c r="B978" s="4">
        <v>0</v>
      </c>
      <c r="C978" s="4">
        <v>0</v>
      </c>
      <c r="D978" s="4">
        <v>1</v>
      </c>
      <c r="E978" s="4">
        <v>222</v>
      </c>
      <c r="F978" s="4">
        <f>ROUND(Source!AO974,O978)</f>
        <v>0</v>
      </c>
      <c r="G978" s="4" t="s">
        <v>57</v>
      </c>
      <c r="H978" s="4" t="s">
        <v>58</v>
      </c>
      <c r="I978" s="4"/>
      <c r="J978" s="4"/>
      <c r="K978" s="4">
        <v>222</v>
      </c>
      <c r="L978" s="4">
        <v>3</v>
      </c>
      <c r="M978" s="4">
        <v>3</v>
      </c>
      <c r="N978" s="4" t="s">
        <v>2</v>
      </c>
      <c r="O978" s="4">
        <v>0</v>
      </c>
      <c r="P978" s="4"/>
      <c r="Q978" s="4"/>
      <c r="R978" s="4"/>
      <c r="S978" s="4"/>
      <c r="T978" s="4"/>
      <c r="U978" s="4"/>
      <c r="V978" s="4"/>
      <c r="W978" s="4"/>
    </row>
    <row r="979" spans="1:23" x14ac:dyDescent="0.2">
      <c r="A979" s="4">
        <v>50</v>
      </c>
      <c r="B979" s="4">
        <v>0</v>
      </c>
      <c r="C979" s="4">
        <v>0</v>
      </c>
      <c r="D979" s="4">
        <v>1</v>
      </c>
      <c r="E979" s="4">
        <v>225</v>
      </c>
      <c r="F979" s="4">
        <f>ROUND(Source!AV974,O979)</f>
        <v>14583084</v>
      </c>
      <c r="G979" s="4" t="s">
        <v>59</v>
      </c>
      <c r="H979" s="4" t="s">
        <v>60</v>
      </c>
      <c r="I979" s="4"/>
      <c r="J979" s="4"/>
      <c r="K979" s="4">
        <v>225</v>
      </c>
      <c r="L979" s="4">
        <v>4</v>
      </c>
      <c r="M979" s="4">
        <v>3</v>
      </c>
      <c r="N979" s="4" t="s">
        <v>2</v>
      </c>
      <c r="O979" s="4">
        <v>0</v>
      </c>
      <c r="P979" s="4"/>
      <c r="Q979" s="4"/>
      <c r="R979" s="4"/>
      <c r="S979" s="4"/>
      <c r="T979" s="4"/>
      <c r="U979" s="4"/>
      <c r="V979" s="4"/>
      <c r="W979" s="4"/>
    </row>
    <row r="980" spans="1:23" x14ac:dyDescent="0.2">
      <c r="A980" s="4">
        <v>50</v>
      </c>
      <c r="B980" s="4">
        <v>0</v>
      </c>
      <c r="C980" s="4">
        <v>0</v>
      </c>
      <c r="D980" s="4">
        <v>1</v>
      </c>
      <c r="E980" s="4">
        <v>226</v>
      </c>
      <c r="F980" s="4">
        <f>ROUND(Source!AW974,O980)</f>
        <v>14583084</v>
      </c>
      <c r="G980" s="4" t="s">
        <v>61</v>
      </c>
      <c r="H980" s="4" t="s">
        <v>62</v>
      </c>
      <c r="I980" s="4"/>
      <c r="J980" s="4"/>
      <c r="K980" s="4">
        <v>226</v>
      </c>
      <c r="L980" s="4">
        <v>5</v>
      </c>
      <c r="M980" s="4">
        <v>3</v>
      </c>
      <c r="N980" s="4" t="s">
        <v>2</v>
      </c>
      <c r="O980" s="4">
        <v>0</v>
      </c>
      <c r="P980" s="4"/>
      <c r="Q980" s="4"/>
      <c r="R980" s="4"/>
      <c r="S980" s="4"/>
      <c r="T980" s="4"/>
      <c r="U980" s="4"/>
      <c r="V980" s="4"/>
      <c r="W980" s="4"/>
    </row>
    <row r="981" spans="1:23" x14ac:dyDescent="0.2">
      <c r="A981" s="4">
        <v>50</v>
      </c>
      <c r="B981" s="4">
        <v>0</v>
      </c>
      <c r="C981" s="4">
        <v>0</v>
      </c>
      <c r="D981" s="4">
        <v>1</v>
      </c>
      <c r="E981" s="4">
        <v>227</v>
      </c>
      <c r="F981" s="4">
        <f>ROUND(Source!AX974,O981)</f>
        <v>0</v>
      </c>
      <c r="G981" s="4" t="s">
        <v>63</v>
      </c>
      <c r="H981" s="4" t="s">
        <v>64</v>
      </c>
      <c r="I981" s="4"/>
      <c r="J981" s="4"/>
      <c r="K981" s="4">
        <v>227</v>
      </c>
      <c r="L981" s="4">
        <v>6</v>
      </c>
      <c r="M981" s="4">
        <v>3</v>
      </c>
      <c r="N981" s="4" t="s">
        <v>2</v>
      </c>
      <c r="O981" s="4">
        <v>0</v>
      </c>
      <c r="P981" s="4"/>
      <c r="Q981" s="4"/>
      <c r="R981" s="4"/>
      <c r="S981" s="4"/>
      <c r="T981" s="4"/>
      <c r="U981" s="4"/>
      <c r="V981" s="4"/>
      <c r="W981" s="4"/>
    </row>
    <row r="982" spans="1:23" x14ac:dyDescent="0.2">
      <c r="A982" s="4">
        <v>50</v>
      </c>
      <c r="B982" s="4">
        <v>0</v>
      </c>
      <c r="C982" s="4">
        <v>0</v>
      </c>
      <c r="D982" s="4">
        <v>1</v>
      </c>
      <c r="E982" s="4">
        <v>228</v>
      </c>
      <c r="F982" s="4">
        <f>ROUND(Source!AY974,O982)</f>
        <v>14583084</v>
      </c>
      <c r="G982" s="4" t="s">
        <v>65</v>
      </c>
      <c r="H982" s="4" t="s">
        <v>66</v>
      </c>
      <c r="I982" s="4"/>
      <c r="J982" s="4"/>
      <c r="K982" s="4">
        <v>228</v>
      </c>
      <c r="L982" s="4">
        <v>7</v>
      </c>
      <c r="M982" s="4">
        <v>3</v>
      </c>
      <c r="N982" s="4" t="s">
        <v>2</v>
      </c>
      <c r="O982" s="4">
        <v>0</v>
      </c>
      <c r="P982" s="4"/>
      <c r="Q982" s="4"/>
      <c r="R982" s="4"/>
      <c r="S982" s="4"/>
      <c r="T982" s="4"/>
      <c r="U982" s="4"/>
      <c r="V982" s="4"/>
      <c r="W982" s="4"/>
    </row>
    <row r="983" spans="1:23" x14ac:dyDescent="0.2">
      <c r="A983" s="4">
        <v>50</v>
      </c>
      <c r="B983" s="4">
        <v>0</v>
      </c>
      <c r="C983" s="4">
        <v>0</v>
      </c>
      <c r="D983" s="4">
        <v>1</v>
      </c>
      <c r="E983" s="4">
        <v>216</v>
      </c>
      <c r="F983" s="4">
        <f>ROUND(Source!AP974,O983)</f>
        <v>0</v>
      </c>
      <c r="G983" s="4" t="s">
        <v>67</v>
      </c>
      <c r="H983" s="4" t="s">
        <v>68</v>
      </c>
      <c r="I983" s="4"/>
      <c r="J983" s="4"/>
      <c r="K983" s="4">
        <v>216</v>
      </c>
      <c r="L983" s="4">
        <v>8</v>
      </c>
      <c r="M983" s="4">
        <v>3</v>
      </c>
      <c r="N983" s="4" t="s">
        <v>2</v>
      </c>
      <c r="O983" s="4">
        <v>0</v>
      </c>
      <c r="P983" s="4"/>
      <c r="Q983" s="4"/>
      <c r="R983" s="4"/>
      <c r="S983" s="4"/>
      <c r="T983" s="4"/>
      <c r="U983" s="4"/>
      <c r="V983" s="4"/>
      <c r="W983" s="4"/>
    </row>
    <row r="984" spans="1:23" x14ac:dyDescent="0.2">
      <c r="A984" s="4">
        <v>50</v>
      </c>
      <c r="B984" s="4">
        <v>0</v>
      </c>
      <c r="C984" s="4">
        <v>0</v>
      </c>
      <c r="D984" s="4">
        <v>1</v>
      </c>
      <c r="E984" s="4">
        <v>223</v>
      </c>
      <c r="F984" s="4">
        <f>ROUND(Source!AQ974,O984)</f>
        <v>0</v>
      </c>
      <c r="G984" s="4" t="s">
        <v>69</v>
      </c>
      <c r="H984" s="4" t="s">
        <v>70</v>
      </c>
      <c r="I984" s="4"/>
      <c r="J984" s="4"/>
      <c r="K984" s="4">
        <v>223</v>
      </c>
      <c r="L984" s="4">
        <v>9</v>
      </c>
      <c r="M984" s="4">
        <v>3</v>
      </c>
      <c r="N984" s="4" t="s">
        <v>2</v>
      </c>
      <c r="O984" s="4">
        <v>0</v>
      </c>
      <c r="P984" s="4"/>
      <c r="Q984" s="4"/>
      <c r="R984" s="4"/>
      <c r="S984" s="4"/>
      <c r="T984" s="4"/>
      <c r="U984" s="4"/>
      <c r="V984" s="4"/>
      <c r="W984" s="4"/>
    </row>
    <row r="985" spans="1:23" x14ac:dyDescent="0.2">
      <c r="A985" s="4">
        <v>50</v>
      </c>
      <c r="B985" s="4">
        <v>0</v>
      </c>
      <c r="C985" s="4">
        <v>0</v>
      </c>
      <c r="D985" s="4">
        <v>1</v>
      </c>
      <c r="E985" s="4">
        <v>229</v>
      </c>
      <c r="F985" s="4">
        <f>ROUND(Source!AZ974,O985)</f>
        <v>0</v>
      </c>
      <c r="G985" s="4" t="s">
        <v>71</v>
      </c>
      <c r="H985" s="4" t="s">
        <v>72</v>
      </c>
      <c r="I985" s="4"/>
      <c r="J985" s="4"/>
      <c r="K985" s="4">
        <v>229</v>
      </c>
      <c r="L985" s="4">
        <v>10</v>
      </c>
      <c r="M985" s="4">
        <v>3</v>
      </c>
      <c r="N985" s="4" t="s">
        <v>2</v>
      </c>
      <c r="O985" s="4">
        <v>0</v>
      </c>
      <c r="P985" s="4"/>
      <c r="Q985" s="4"/>
      <c r="R985" s="4"/>
      <c r="S985" s="4"/>
      <c r="T985" s="4"/>
      <c r="U985" s="4"/>
      <c r="V985" s="4"/>
      <c r="W985" s="4"/>
    </row>
    <row r="986" spans="1:23" x14ac:dyDescent="0.2">
      <c r="A986" s="4">
        <v>50</v>
      </c>
      <c r="B986" s="4">
        <v>0</v>
      </c>
      <c r="C986" s="4">
        <v>0</v>
      </c>
      <c r="D986" s="4">
        <v>1</v>
      </c>
      <c r="E986" s="4">
        <v>203</v>
      </c>
      <c r="F986" s="4">
        <f>ROUND(Source!Q974,O986)</f>
        <v>820017</v>
      </c>
      <c r="G986" s="4" t="s">
        <v>73</v>
      </c>
      <c r="H986" s="4" t="s">
        <v>74</v>
      </c>
      <c r="I986" s="4"/>
      <c r="J986" s="4"/>
      <c r="K986" s="4">
        <v>203</v>
      </c>
      <c r="L986" s="4">
        <v>11</v>
      </c>
      <c r="M986" s="4">
        <v>3</v>
      </c>
      <c r="N986" s="4" t="s">
        <v>2</v>
      </c>
      <c r="O986" s="4">
        <v>0</v>
      </c>
      <c r="P986" s="4"/>
      <c r="Q986" s="4"/>
      <c r="R986" s="4"/>
      <c r="S986" s="4"/>
      <c r="T986" s="4"/>
      <c r="U986" s="4"/>
      <c r="V986" s="4"/>
      <c r="W986" s="4"/>
    </row>
    <row r="987" spans="1:23" x14ac:dyDescent="0.2">
      <c r="A987" s="4">
        <v>50</v>
      </c>
      <c r="B987" s="4">
        <v>0</v>
      </c>
      <c r="C987" s="4">
        <v>0</v>
      </c>
      <c r="D987" s="4">
        <v>1</v>
      </c>
      <c r="E987" s="4">
        <v>231</v>
      </c>
      <c r="F987" s="4">
        <f>ROUND(Source!BB974,O987)</f>
        <v>0</v>
      </c>
      <c r="G987" s="4" t="s">
        <v>75</v>
      </c>
      <c r="H987" s="4" t="s">
        <v>76</v>
      </c>
      <c r="I987" s="4"/>
      <c r="J987" s="4"/>
      <c r="K987" s="4">
        <v>231</v>
      </c>
      <c r="L987" s="4">
        <v>12</v>
      </c>
      <c r="M987" s="4">
        <v>3</v>
      </c>
      <c r="N987" s="4" t="s">
        <v>2</v>
      </c>
      <c r="O987" s="4">
        <v>0</v>
      </c>
      <c r="P987" s="4"/>
      <c r="Q987" s="4"/>
      <c r="R987" s="4"/>
      <c r="S987" s="4"/>
      <c r="T987" s="4"/>
      <c r="U987" s="4"/>
      <c r="V987" s="4"/>
      <c r="W987" s="4"/>
    </row>
    <row r="988" spans="1:23" x14ac:dyDescent="0.2">
      <c r="A988" s="4">
        <v>50</v>
      </c>
      <c r="B988" s="4">
        <v>0</v>
      </c>
      <c r="C988" s="4">
        <v>0</v>
      </c>
      <c r="D988" s="4">
        <v>1</v>
      </c>
      <c r="E988" s="4">
        <v>204</v>
      </c>
      <c r="F988" s="4">
        <f>ROUND(Source!R974,O988)</f>
        <v>101600</v>
      </c>
      <c r="G988" s="4" t="s">
        <v>77</v>
      </c>
      <c r="H988" s="4" t="s">
        <v>78</v>
      </c>
      <c r="I988" s="4"/>
      <c r="J988" s="4"/>
      <c r="K988" s="4">
        <v>204</v>
      </c>
      <c r="L988" s="4">
        <v>13</v>
      </c>
      <c r="M988" s="4">
        <v>3</v>
      </c>
      <c r="N988" s="4" t="s">
        <v>2</v>
      </c>
      <c r="O988" s="4">
        <v>0</v>
      </c>
      <c r="P988" s="4"/>
      <c r="Q988" s="4"/>
      <c r="R988" s="4"/>
      <c r="S988" s="4"/>
      <c r="T988" s="4"/>
      <c r="U988" s="4"/>
      <c r="V988" s="4"/>
      <c r="W988" s="4"/>
    </row>
    <row r="989" spans="1:23" x14ac:dyDescent="0.2">
      <c r="A989" s="4">
        <v>50</v>
      </c>
      <c r="B989" s="4">
        <v>0</v>
      </c>
      <c r="C989" s="4">
        <v>0</v>
      </c>
      <c r="D989" s="4">
        <v>1</v>
      </c>
      <c r="E989" s="4">
        <v>205</v>
      </c>
      <c r="F989" s="4">
        <f>ROUND(Source!S974,O989)</f>
        <v>2412838</v>
      </c>
      <c r="G989" s="4" t="s">
        <v>79</v>
      </c>
      <c r="H989" s="4" t="s">
        <v>80</v>
      </c>
      <c r="I989" s="4"/>
      <c r="J989" s="4"/>
      <c r="K989" s="4">
        <v>205</v>
      </c>
      <c r="L989" s="4">
        <v>14</v>
      </c>
      <c r="M989" s="4">
        <v>3</v>
      </c>
      <c r="N989" s="4" t="s">
        <v>2</v>
      </c>
      <c r="O989" s="4">
        <v>0</v>
      </c>
      <c r="P989" s="4"/>
      <c r="Q989" s="4"/>
      <c r="R989" s="4"/>
      <c r="S989" s="4"/>
      <c r="T989" s="4"/>
      <c r="U989" s="4"/>
      <c r="V989" s="4"/>
      <c r="W989" s="4"/>
    </row>
    <row r="990" spans="1:23" x14ac:dyDescent="0.2">
      <c r="A990" s="4">
        <v>50</v>
      </c>
      <c r="B990" s="4">
        <v>0</v>
      </c>
      <c r="C990" s="4">
        <v>0</v>
      </c>
      <c r="D990" s="4">
        <v>1</v>
      </c>
      <c r="E990" s="4">
        <v>232</v>
      </c>
      <c r="F990" s="4">
        <f>ROUND(Source!BC974,O990)</f>
        <v>0</v>
      </c>
      <c r="G990" s="4" t="s">
        <v>81</v>
      </c>
      <c r="H990" s="4" t="s">
        <v>82</v>
      </c>
      <c r="I990" s="4"/>
      <c r="J990" s="4"/>
      <c r="K990" s="4">
        <v>232</v>
      </c>
      <c r="L990" s="4">
        <v>15</v>
      </c>
      <c r="M990" s="4">
        <v>3</v>
      </c>
      <c r="N990" s="4" t="s">
        <v>2</v>
      </c>
      <c r="O990" s="4">
        <v>0</v>
      </c>
      <c r="P990" s="4"/>
      <c r="Q990" s="4"/>
      <c r="R990" s="4"/>
      <c r="S990" s="4"/>
      <c r="T990" s="4"/>
      <c r="U990" s="4"/>
      <c r="V990" s="4"/>
      <c r="W990" s="4"/>
    </row>
    <row r="991" spans="1:23" x14ac:dyDescent="0.2">
      <c r="A991" s="4">
        <v>50</v>
      </c>
      <c r="B991" s="4">
        <v>0</v>
      </c>
      <c r="C991" s="4">
        <v>0</v>
      </c>
      <c r="D991" s="4">
        <v>1</v>
      </c>
      <c r="E991" s="4">
        <v>214</v>
      </c>
      <c r="F991" s="4">
        <f>ROUND(Source!AS974,O991)</f>
        <v>24456486</v>
      </c>
      <c r="G991" s="4" t="s">
        <v>83</v>
      </c>
      <c r="H991" s="4" t="s">
        <v>84</v>
      </c>
      <c r="I991" s="4"/>
      <c r="J991" s="4"/>
      <c r="K991" s="4">
        <v>214</v>
      </c>
      <c r="L991" s="4">
        <v>16</v>
      </c>
      <c r="M991" s="4">
        <v>3</v>
      </c>
      <c r="N991" s="4" t="s">
        <v>2</v>
      </c>
      <c r="O991" s="4">
        <v>0</v>
      </c>
      <c r="P991" s="4"/>
      <c r="Q991" s="4"/>
      <c r="R991" s="4"/>
      <c r="S991" s="4"/>
      <c r="T991" s="4"/>
      <c r="U991" s="4"/>
      <c r="V991" s="4"/>
      <c r="W991" s="4"/>
    </row>
    <row r="992" spans="1:23" x14ac:dyDescent="0.2">
      <c r="A992" s="4">
        <v>50</v>
      </c>
      <c r="B992" s="4">
        <v>0</v>
      </c>
      <c r="C992" s="4">
        <v>0</v>
      </c>
      <c r="D992" s="4">
        <v>1</v>
      </c>
      <c r="E992" s="4">
        <v>215</v>
      </c>
      <c r="F992" s="4">
        <f>ROUND(Source!AT974,O992)</f>
        <v>0</v>
      </c>
      <c r="G992" s="4" t="s">
        <v>85</v>
      </c>
      <c r="H992" s="4" t="s">
        <v>86</v>
      </c>
      <c r="I992" s="4"/>
      <c r="J992" s="4"/>
      <c r="K992" s="4">
        <v>215</v>
      </c>
      <c r="L992" s="4">
        <v>17</v>
      </c>
      <c r="M992" s="4">
        <v>3</v>
      </c>
      <c r="N992" s="4" t="s">
        <v>2</v>
      </c>
      <c r="O992" s="4">
        <v>0</v>
      </c>
      <c r="P992" s="4"/>
      <c r="Q992" s="4"/>
      <c r="R992" s="4"/>
      <c r="S992" s="4"/>
      <c r="T992" s="4"/>
      <c r="U992" s="4"/>
      <c r="V992" s="4"/>
      <c r="W992" s="4"/>
    </row>
    <row r="993" spans="1:23" x14ac:dyDescent="0.2">
      <c r="A993" s="4">
        <v>50</v>
      </c>
      <c r="B993" s="4">
        <v>0</v>
      </c>
      <c r="C993" s="4">
        <v>0</v>
      </c>
      <c r="D993" s="4">
        <v>1</v>
      </c>
      <c r="E993" s="4">
        <v>217</v>
      </c>
      <c r="F993" s="4">
        <f>ROUND(Source!AU974,O993)</f>
        <v>0</v>
      </c>
      <c r="G993" s="4" t="s">
        <v>87</v>
      </c>
      <c r="H993" s="4" t="s">
        <v>88</v>
      </c>
      <c r="I993" s="4"/>
      <c r="J993" s="4"/>
      <c r="K993" s="4">
        <v>217</v>
      </c>
      <c r="L993" s="4">
        <v>18</v>
      </c>
      <c r="M993" s="4">
        <v>3</v>
      </c>
      <c r="N993" s="4" t="s">
        <v>2</v>
      </c>
      <c r="O993" s="4">
        <v>0</v>
      </c>
      <c r="P993" s="4"/>
      <c r="Q993" s="4"/>
      <c r="R993" s="4"/>
      <c r="S993" s="4"/>
      <c r="T993" s="4"/>
      <c r="U993" s="4"/>
      <c r="V993" s="4"/>
      <c r="W993" s="4"/>
    </row>
    <row r="994" spans="1:23" x14ac:dyDescent="0.2">
      <c r="A994" s="4">
        <v>50</v>
      </c>
      <c r="B994" s="4">
        <v>0</v>
      </c>
      <c r="C994" s="4">
        <v>0</v>
      </c>
      <c r="D994" s="4">
        <v>1</v>
      </c>
      <c r="E994" s="4">
        <v>230</v>
      </c>
      <c r="F994" s="4">
        <f>ROUND(Source!BA974,O994)</f>
        <v>0</v>
      </c>
      <c r="G994" s="4" t="s">
        <v>89</v>
      </c>
      <c r="H994" s="4" t="s">
        <v>90</v>
      </c>
      <c r="I994" s="4"/>
      <c r="J994" s="4"/>
      <c r="K994" s="4">
        <v>230</v>
      </c>
      <c r="L994" s="4">
        <v>19</v>
      </c>
      <c r="M994" s="4">
        <v>3</v>
      </c>
      <c r="N994" s="4" t="s">
        <v>2</v>
      </c>
      <c r="O994" s="4">
        <v>0</v>
      </c>
      <c r="P994" s="4"/>
      <c r="Q994" s="4"/>
      <c r="R994" s="4"/>
      <c r="S994" s="4"/>
      <c r="T994" s="4"/>
      <c r="U994" s="4"/>
      <c r="V994" s="4"/>
      <c r="W994" s="4"/>
    </row>
    <row r="995" spans="1:23" x14ac:dyDescent="0.2">
      <c r="A995" s="4">
        <v>50</v>
      </c>
      <c r="B995" s="4">
        <v>0</v>
      </c>
      <c r="C995" s="4">
        <v>0</v>
      </c>
      <c r="D995" s="4">
        <v>1</v>
      </c>
      <c r="E995" s="4">
        <v>206</v>
      </c>
      <c r="F995" s="4">
        <f>ROUND(Source!T974,O995)</f>
        <v>0</v>
      </c>
      <c r="G995" s="4" t="s">
        <v>91</v>
      </c>
      <c r="H995" s="4" t="s">
        <v>92</v>
      </c>
      <c r="I995" s="4"/>
      <c r="J995" s="4"/>
      <c r="K995" s="4">
        <v>206</v>
      </c>
      <c r="L995" s="4">
        <v>20</v>
      </c>
      <c r="M995" s="4">
        <v>3</v>
      </c>
      <c r="N995" s="4" t="s">
        <v>2</v>
      </c>
      <c r="O995" s="4">
        <v>0</v>
      </c>
      <c r="P995" s="4"/>
      <c r="Q995" s="4"/>
      <c r="R995" s="4"/>
      <c r="S995" s="4"/>
      <c r="T995" s="4"/>
      <c r="U995" s="4"/>
      <c r="V995" s="4"/>
      <c r="W995" s="4"/>
    </row>
    <row r="996" spans="1:23" x14ac:dyDescent="0.2">
      <c r="A996" s="4">
        <v>50</v>
      </c>
      <c r="B996" s="4">
        <v>0</v>
      </c>
      <c r="C996" s="4">
        <v>0</v>
      </c>
      <c r="D996" s="4">
        <v>1</v>
      </c>
      <c r="E996" s="4">
        <v>207</v>
      </c>
      <c r="F996" s="4">
        <f>Source!U974</f>
        <v>267827.61736670003</v>
      </c>
      <c r="G996" s="4" t="s">
        <v>93</v>
      </c>
      <c r="H996" s="4" t="s">
        <v>94</v>
      </c>
      <c r="I996" s="4"/>
      <c r="J996" s="4"/>
      <c r="K996" s="4">
        <v>207</v>
      </c>
      <c r="L996" s="4">
        <v>21</v>
      </c>
      <c r="M996" s="4">
        <v>3</v>
      </c>
      <c r="N996" s="4" t="s">
        <v>2</v>
      </c>
      <c r="O996" s="4">
        <v>-1</v>
      </c>
      <c r="P996" s="4"/>
      <c r="Q996" s="4"/>
      <c r="R996" s="4"/>
      <c r="S996" s="4"/>
      <c r="T996" s="4"/>
      <c r="U996" s="4"/>
      <c r="V996" s="4"/>
      <c r="W996" s="4"/>
    </row>
    <row r="997" spans="1:23" x14ac:dyDescent="0.2">
      <c r="A997" s="4">
        <v>50</v>
      </c>
      <c r="B997" s="4">
        <v>0</v>
      </c>
      <c r="C997" s="4">
        <v>0</v>
      </c>
      <c r="D997" s="4">
        <v>1</v>
      </c>
      <c r="E997" s="4">
        <v>208</v>
      </c>
      <c r="F997" s="4">
        <f>Source!V974</f>
        <v>7852.3923193999999</v>
      </c>
      <c r="G997" s="4" t="s">
        <v>95</v>
      </c>
      <c r="H997" s="4" t="s">
        <v>96</v>
      </c>
      <c r="I997" s="4"/>
      <c r="J997" s="4"/>
      <c r="K997" s="4">
        <v>208</v>
      </c>
      <c r="L997" s="4">
        <v>22</v>
      </c>
      <c r="M997" s="4">
        <v>3</v>
      </c>
      <c r="N997" s="4" t="s">
        <v>2</v>
      </c>
      <c r="O997" s="4">
        <v>-1</v>
      </c>
      <c r="P997" s="4"/>
      <c r="Q997" s="4"/>
      <c r="R997" s="4"/>
      <c r="S997" s="4"/>
      <c r="T997" s="4"/>
      <c r="U997" s="4"/>
      <c r="V997" s="4"/>
      <c r="W997" s="4"/>
    </row>
    <row r="998" spans="1:23" x14ac:dyDescent="0.2">
      <c r="A998" s="4">
        <v>50</v>
      </c>
      <c r="B998" s="4">
        <v>0</v>
      </c>
      <c r="C998" s="4">
        <v>0</v>
      </c>
      <c r="D998" s="4">
        <v>1</v>
      </c>
      <c r="E998" s="4">
        <v>209</v>
      </c>
      <c r="F998" s="4">
        <f>ROUND(Source!W974,O998)</f>
        <v>0</v>
      </c>
      <c r="G998" s="4" t="s">
        <v>97</v>
      </c>
      <c r="H998" s="4" t="s">
        <v>98</v>
      </c>
      <c r="I998" s="4"/>
      <c r="J998" s="4"/>
      <c r="K998" s="4">
        <v>209</v>
      </c>
      <c r="L998" s="4">
        <v>23</v>
      </c>
      <c r="M998" s="4">
        <v>3</v>
      </c>
      <c r="N998" s="4" t="s">
        <v>2</v>
      </c>
      <c r="O998" s="4">
        <v>0</v>
      </c>
      <c r="P998" s="4"/>
      <c r="Q998" s="4"/>
      <c r="R998" s="4"/>
      <c r="S998" s="4"/>
      <c r="T998" s="4"/>
      <c r="U998" s="4"/>
      <c r="V998" s="4"/>
      <c r="W998" s="4"/>
    </row>
    <row r="999" spans="1:23" x14ac:dyDescent="0.2">
      <c r="A999" s="4">
        <v>50</v>
      </c>
      <c r="B999" s="4">
        <v>0</v>
      </c>
      <c r="C999" s="4">
        <v>0</v>
      </c>
      <c r="D999" s="4">
        <v>1</v>
      </c>
      <c r="E999" s="4">
        <v>233</v>
      </c>
      <c r="F999" s="4">
        <f>ROUND(Source!BD974,O999)</f>
        <v>2430540</v>
      </c>
      <c r="G999" s="4" t="s">
        <v>99</v>
      </c>
      <c r="H999" s="4" t="s">
        <v>100</v>
      </c>
      <c r="I999" s="4"/>
      <c r="J999" s="4"/>
      <c r="K999" s="4">
        <v>233</v>
      </c>
      <c r="L999" s="4">
        <v>24</v>
      </c>
      <c r="M999" s="4">
        <v>3</v>
      </c>
      <c r="N999" s="4" t="s">
        <v>2</v>
      </c>
      <c r="O999" s="4">
        <v>0</v>
      </c>
      <c r="P999" s="4"/>
      <c r="Q999" s="4"/>
      <c r="R999" s="4"/>
      <c r="S999" s="4"/>
      <c r="T999" s="4"/>
      <c r="U999" s="4"/>
      <c r="V999" s="4"/>
      <c r="W999" s="4"/>
    </row>
    <row r="1000" spans="1:23" x14ac:dyDescent="0.2">
      <c r="A1000" s="4">
        <v>50</v>
      </c>
      <c r="B1000" s="4">
        <v>0</v>
      </c>
      <c r="C1000" s="4">
        <v>0</v>
      </c>
      <c r="D1000" s="4">
        <v>1</v>
      </c>
      <c r="E1000" s="4">
        <v>210</v>
      </c>
      <c r="F1000" s="4">
        <f>ROUND(Source!X974,O1000)</f>
        <v>2701764</v>
      </c>
      <c r="G1000" s="4" t="s">
        <v>101</v>
      </c>
      <c r="H1000" s="4" t="s">
        <v>102</v>
      </c>
      <c r="I1000" s="4"/>
      <c r="J1000" s="4"/>
      <c r="K1000" s="4">
        <v>210</v>
      </c>
      <c r="L1000" s="4">
        <v>25</v>
      </c>
      <c r="M1000" s="4">
        <v>3</v>
      </c>
      <c r="N1000" s="4" t="s">
        <v>2</v>
      </c>
      <c r="O1000" s="4">
        <v>0</v>
      </c>
      <c r="P1000" s="4"/>
      <c r="Q1000" s="4"/>
      <c r="R1000" s="4"/>
      <c r="S1000" s="4"/>
      <c r="T1000" s="4"/>
      <c r="U1000" s="4"/>
      <c r="V1000" s="4"/>
      <c r="W1000" s="4"/>
    </row>
    <row r="1001" spans="1:23" x14ac:dyDescent="0.2">
      <c r="A1001" s="4">
        <v>50</v>
      </c>
      <c r="B1001" s="4">
        <v>0</v>
      </c>
      <c r="C1001" s="4">
        <v>0</v>
      </c>
      <c r="D1001" s="4">
        <v>1</v>
      </c>
      <c r="E1001" s="4">
        <v>211</v>
      </c>
      <c r="F1001" s="4">
        <f>ROUND(Source!Y974,O1001)</f>
        <v>1508243</v>
      </c>
      <c r="G1001" s="4" t="s">
        <v>103</v>
      </c>
      <c r="H1001" s="4" t="s">
        <v>104</v>
      </c>
      <c r="I1001" s="4"/>
      <c r="J1001" s="4"/>
      <c r="K1001" s="4">
        <v>211</v>
      </c>
      <c r="L1001" s="4">
        <v>26</v>
      </c>
      <c r="M1001" s="4">
        <v>3</v>
      </c>
      <c r="N1001" s="4" t="s">
        <v>2</v>
      </c>
      <c r="O1001" s="4">
        <v>0</v>
      </c>
      <c r="P1001" s="4"/>
      <c r="Q1001" s="4"/>
      <c r="R1001" s="4"/>
      <c r="S1001" s="4"/>
      <c r="T1001" s="4"/>
      <c r="U1001" s="4"/>
      <c r="V1001" s="4"/>
      <c r="W1001" s="4"/>
    </row>
    <row r="1002" spans="1:23" x14ac:dyDescent="0.2">
      <c r="A1002" s="4">
        <v>50</v>
      </c>
      <c r="B1002" s="4">
        <v>0</v>
      </c>
      <c r="C1002" s="4">
        <v>0</v>
      </c>
      <c r="D1002" s="4">
        <v>1</v>
      </c>
      <c r="E1002" s="4">
        <v>224</v>
      </c>
      <c r="F1002" s="4">
        <f>ROUND(Source!AR974,O1002)</f>
        <v>24456486</v>
      </c>
      <c r="G1002" s="4" t="s">
        <v>105</v>
      </c>
      <c r="H1002" s="4" t="s">
        <v>106</v>
      </c>
      <c r="I1002" s="4"/>
      <c r="J1002" s="4"/>
      <c r="K1002" s="4">
        <v>224</v>
      </c>
      <c r="L1002" s="4">
        <v>27</v>
      </c>
      <c r="M1002" s="4">
        <v>3</v>
      </c>
      <c r="N1002" s="4" t="s">
        <v>2</v>
      </c>
      <c r="O1002" s="4">
        <v>0</v>
      </c>
      <c r="P1002" s="4"/>
      <c r="Q1002" s="4"/>
      <c r="R1002" s="4"/>
      <c r="S1002" s="4"/>
      <c r="T1002" s="4"/>
      <c r="U1002" s="4"/>
      <c r="V1002" s="4"/>
      <c r="W1002" s="4"/>
    </row>
    <row r="1004" spans="1:23" x14ac:dyDescent="0.2">
      <c r="A1004" s="5">
        <v>61</v>
      </c>
      <c r="B1004" s="5"/>
      <c r="C1004" s="5"/>
      <c r="D1004" s="5"/>
      <c r="E1004" s="5"/>
      <c r="F1004" s="5">
        <v>0</v>
      </c>
      <c r="G1004" s="5" t="s">
        <v>487</v>
      </c>
      <c r="H1004" s="5" t="s">
        <v>488</v>
      </c>
    </row>
    <row r="1005" spans="1:23" x14ac:dyDescent="0.2">
      <c r="A1005" s="5">
        <v>61</v>
      </c>
      <c r="B1005" s="5"/>
      <c r="C1005" s="5"/>
      <c r="D1005" s="5"/>
      <c r="E1005" s="5"/>
      <c r="F1005" s="5">
        <v>1</v>
      </c>
      <c r="G1005" s="5" t="s">
        <v>489</v>
      </c>
      <c r="H1005" s="5" t="s">
        <v>490</v>
      </c>
    </row>
    <row r="1006" spans="1:23" x14ac:dyDescent="0.2">
      <c r="A1006" s="5">
        <v>61</v>
      </c>
      <c r="B1006" s="5"/>
      <c r="C1006" s="5"/>
      <c r="D1006" s="5"/>
      <c r="E1006" s="5"/>
      <c r="F1006" s="5">
        <v>444</v>
      </c>
      <c r="G1006" s="5" t="s">
        <v>491</v>
      </c>
      <c r="H1006" s="5" t="s">
        <v>490</v>
      </c>
    </row>
    <row r="1007" spans="1:23" x14ac:dyDescent="0.2">
      <c r="A1007" s="5">
        <v>61</v>
      </c>
      <c r="B1007" s="5"/>
      <c r="C1007" s="5"/>
      <c r="D1007" s="5"/>
      <c r="E1007" s="5"/>
      <c r="F1007" s="5">
        <v>5.25</v>
      </c>
      <c r="G1007" s="5" t="s">
        <v>492</v>
      </c>
      <c r="H1007" s="5" t="s">
        <v>490</v>
      </c>
    </row>
    <row r="1008" spans="1:23" x14ac:dyDescent="0.2">
      <c r="A1008" s="5">
        <v>61</v>
      </c>
      <c r="B1008" s="5"/>
      <c r="C1008" s="5"/>
      <c r="D1008" s="5"/>
      <c r="E1008" s="5"/>
      <c r="F1008" s="5">
        <v>5</v>
      </c>
      <c r="G1008" s="5" t="s">
        <v>493</v>
      </c>
      <c r="H1008" s="5" t="s">
        <v>490</v>
      </c>
    </row>
    <row r="1009" spans="1:8" x14ac:dyDescent="0.2">
      <c r="A1009" s="5">
        <v>61</v>
      </c>
      <c r="B1009" s="5"/>
      <c r="C1009" s="5"/>
      <c r="D1009" s="5"/>
      <c r="E1009" s="5"/>
      <c r="F1009" s="5">
        <v>6</v>
      </c>
      <c r="G1009" s="5" t="s">
        <v>494</v>
      </c>
      <c r="H1009" s="5" t="s">
        <v>490</v>
      </c>
    </row>
    <row r="1010" spans="1:8" x14ac:dyDescent="0.2">
      <c r="A1010" s="5">
        <v>61</v>
      </c>
      <c r="B1010" s="5"/>
      <c r="C1010" s="5"/>
      <c r="D1010" s="5"/>
      <c r="E1010" s="5"/>
      <c r="F1010" s="5">
        <v>4</v>
      </c>
      <c r="G1010" s="5" t="s">
        <v>495</v>
      </c>
      <c r="H1010" s="5" t="s">
        <v>490</v>
      </c>
    </row>
    <row r="1011" spans="1:8" x14ac:dyDescent="0.2">
      <c r="A1011" s="5">
        <v>61</v>
      </c>
      <c r="B1011" s="5"/>
      <c r="C1011" s="5"/>
      <c r="D1011" s="5"/>
      <c r="E1011" s="5"/>
      <c r="F1011" s="5">
        <v>5.0999999999999996</v>
      </c>
      <c r="G1011" s="5" t="s">
        <v>415</v>
      </c>
      <c r="H1011" s="5" t="s">
        <v>490</v>
      </c>
    </row>
    <row r="1012" spans="1:8" x14ac:dyDescent="0.2">
      <c r="A1012" s="5">
        <v>61</v>
      </c>
      <c r="B1012" s="5"/>
      <c r="C1012" s="5"/>
      <c r="D1012" s="5"/>
      <c r="E1012" s="5"/>
      <c r="F1012" s="5">
        <v>4</v>
      </c>
      <c r="G1012" s="5" t="s">
        <v>496</v>
      </c>
      <c r="H1012" s="5" t="s">
        <v>490</v>
      </c>
    </row>
    <row r="1013" spans="1:8" x14ac:dyDescent="0.2">
      <c r="A1013" s="5">
        <v>61</v>
      </c>
      <c r="B1013" s="5"/>
      <c r="C1013" s="5"/>
      <c r="D1013" s="5"/>
      <c r="E1013" s="5"/>
      <c r="F1013" s="5">
        <v>1</v>
      </c>
      <c r="G1013" s="5" t="s">
        <v>497</v>
      </c>
      <c r="H1013" s="5" t="s">
        <v>490</v>
      </c>
    </row>
    <row r="1014" spans="1:8" x14ac:dyDescent="0.2">
      <c r="A1014" s="5">
        <v>61</v>
      </c>
      <c r="B1014" s="5"/>
      <c r="C1014" s="5"/>
      <c r="D1014" s="5"/>
      <c r="E1014" s="5"/>
      <c r="F1014" s="5">
        <v>3</v>
      </c>
      <c r="G1014" s="5" t="s">
        <v>498</v>
      </c>
      <c r="H1014" s="5" t="s">
        <v>490</v>
      </c>
    </row>
    <row r="1015" spans="1:8" x14ac:dyDescent="0.2">
      <c r="A1015" s="5">
        <v>61</v>
      </c>
      <c r="B1015" s="5"/>
      <c r="C1015" s="5"/>
      <c r="D1015" s="5"/>
      <c r="E1015" s="5"/>
      <c r="F1015" s="5">
        <v>2</v>
      </c>
      <c r="G1015" s="5" t="s">
        <v>499</v>
      </c>
      <c r="H1015" s="5" t="s">
        <v>500</v>
      </c>
    </row>
    <row r="1016" spans="1:8" x14ac:dyDescent="0.2">
      <c r="A1016" s="5">
        <v>61</v>
      </c>
      <c r="B1016" s="5"/>
      <c r="C1016" s="5"/>
      <c r="D1016" s="5"/>
      <c r="E1016" s="5"/>
      <c r="F1016" s="5">
        <v>10</v>
      </c>
      <c r="G1016" s="5" t="s">
        <v>501</v>
      </c>
      <c r="H1016" s="5" t="s">
        <v>502</v>
      </c>
    </row>
    <row r="1017" spans="1:8" x14ac:dyDescent="0.2">
      <c r="A1017" s="5">
        <v>61</v>
      </c>
      <c r="B1017" s="5"/>
      <c r="C1017" s="5"/>
      <c r="D1017" s="5"/>
      <c r="E1017" s="5"/>
      <c r="F1017" s="5">
        <v>20</v>
      </c>
      <c r="G1017" s="5" t="s">
        <v>503</v>
      </c>
      <c r="H1017" s="5" t="s">
        <v>504</v>
      </c>
    </row>
    <row r="1018" spans="1:8" x14ac:dyDescent="0.2">
      <c r="A1018" s="5">
        <v>61</v>
      </c>
      <c r="B1018" s="5"/>
      <c r="C1018" s="5"/>
      <c r="D1018" s="5"/>
      <c r="E1018" s="5"/>
      <c r="F1018" s="5">
        <v>30</v>
      </c>
      <c r="G1018" s="5" t="s">
        <v>505</v>
      </c>
      <c r="H1018" s="5" t="s">
        <v>506</v>
      </c>
    </row>
    <row r="1019" spans="1:8" x14ac:dyDescent="0.2">
      <c r="A1019" s="5">
        <v>61</v>
      </c>
      <c r="B1019" s="5"/>
      <c r="C1019" s="5"/>
      <c r="D1019" s="5"/>
      <c r="E1019" s="5"/>
      <c r="F1019" s="5">
        <v>1</v>
      </c>
      <c r="G1019" s="5" t="s">
        <v>507</v>
      </c>
      <c r="H1019" s="5" t="s">
        <v>490</v>
      </c>
    </row>
    <row r="1020" spans="1:8" x14ac:dyDescent="0.2">
      <c r="A1020" s="5">
        <v>61</v>
      </c>
      <c r="B1020" s="5"/>
      <c r="C1020" s="5"/>
      <c r="D1020" s="5"/>
      <c r="E1020" s="5"/>
      <c r="F1020" s="5">
        <v>3</v>
      </c>
      <c r="G1020" s="5" t="s">
        <v>508</v>
      </c>
      <c r="H1020" s="5" t="s">
        <v>509</v>
      </c>
    </row>
    <row r="1021" spans="1:8" x14ac:dyDescent="0.2">
      <c r="A1021" s="5">
        <v>61</v>
      </c>
      <c r="B1021" s="5"/>
      <c r="C1021" s="5"/>
      <c r="D1021" s="5"/>
      <c r="E1021" s="5"/>
      <c r="F1021" s="5">
        <v>12</v>
      </c>
      <c r="G1021" s="5" t="s">
        <v>510</v>
      </c>
      <c r="H1021" s="5" t="s">
        <v>490</v>
      </c>
    </row>
    <row r="1022" spans="1:8" x14ac:dyDescent="0.2">
      <c r="A1022" s="5">
        <v>61</v>
      </c>
      <c r="B1022" s="5"/>
      <c r="C1022" s="5"/>
      <c r="D1022" s="5"/>
      <c r="E1022" s="5"/>
      <c r="F1022" s="5">
        <v>1</v>
      </c>
      <c r="G1022" s="5" t="s">
        <v>511</v>
      </c>
      <c r="H1022" s="5" t="s">
        <v>512</v>
      </c>
    </row>
    <row r="1023" spans="1:8" x14ac:dyDescent="0.2">
      <c r="A1023" s="5">
        <v>61</v>
      </c>
      <c r="B1023" s="5"/>
      <c r="C1023" s="5"/>
      <c r="D1023" s="5"/>
      <c r="E1023" s="5"/>
      <c r="F1023" s="5">
        <v>0</v>
      </c>
      <c r="G1023" s="5" t="s">
        <v>513</v>
      </c>
      <c r="H1023" s="5" t="s">
        <v>490</v>
      </c>
    </row>
    <row r="1024" spans="1:8" x14ac:dyDescent="0.2">
      <c r="A1024" s="5">
        <v>61</v>
      </c>
      <c r="B1024" s="5"/>
      <c r="C1024" s="5"/>
      <c r="D1024" s="5"/>
      <c r="E1024" s="5"/>
      <c r="F1024" s="5">
        <v>10</v>
      </c>
      <c r="G1024" s="5" t="s">
        <v>514</v>
      </c>
      <c r="H1024" s="5" t="s">
        <v>515</v>
      </c>
    </row>
    <row r="1025" spans="1:8" x14ac:dyDescent="0.2">
      <c r="A1025" s="5">
        <v>61</v>
      </c>
      <c r="B1025" s="5"/>
      <c r="C1025" s="5"/>
      <c r="D1025" s="5"/>
      <c r="E1025" s="5"/>
      <c r="F1025" s="5">
        <v>77</v>
      </c>
      <c r="G1025" s="5" t="s">
        <v>516</v>
      </c>
      <c r="H1025" s="5" t="s">
        <v>490</v>
      </c>
    </row>
    <row r="1026" spans="1:8" x14ac:dyDescent="0.2">
      <c r="A1026" s="5">
        <v>61</v>
      </c>
      <c r="B1026" s="5"/>
      <c r="C1026" s="5"/>
      <c r="D1026" s="5"/>
      <c r="E1026" s="5"/>
      <c r="F1026" s="5">
        <v>4</v>
      </c>
      <c r="G1026" s="5" t="s">
        <v>517</v>
      </c>
      <c r="H1026" s="5" t="s">
        <v>490</v>
      </c>
    </row>
    <row r="1027" spans="1:8" x14ac:dyDescent="0.2">
      <c r="A1027" s="5">
        <v>61</v>
      </c>
      <c r="B1027" s="5"/>
      <c r="C1027" s="5"/>
      <c r="D1027" s="5"/>
      <c r="E1027" s="5"/>
      <c r="F1027" s="5">
        <v>50</v>
      </c>
      <c r="G1027" s="5" t="s">
        <v>518</v>
      </c>
      <c r="H1027" s="5" t="s">
        <v>519</v>
      </c>
    </row>
    <row r="1028" spans="1:8" x14ac:dyDescent="0.2">
      <c r="A1028" s="5">
        <v>61</v>
      </c>
      <c r="B1028" s="5"/>
      <c r="C1028" s="5"/>
      <c r="D1028" s="5"/>
      <c r="E1028" s="5"/>
      <c r="F1028" s="5">
        <v>3.7</v>
      </c>
      <c r="G1028" s="5" t="s">
        <v>520</v>
      </c>
      <c r="H1028" s="5" t="s">
        <v>521</v>
      </c>
    </row>
    <row r="1029" spans="1:8" x14ac:dyDescent="0.2">
      <c r="A1029" s="5">
        <v>61</v>
      </c>
      <c r="B1029" s="5"/>
      <c r="C1029" s="5"/>
      <c r="D1029" s="5"/>
      <c r="E1029" s="5"/>
      <c r="F1029" s="5">
        <v>40</v>
      </c>
      <c r="G1029" s="5" t="s">
        <v>522</v>
      </c>
      <c r="H1029" s="5" t="s">
        <v>519</v>
      </c>
    </row>
    <row r="1030" spans="1:8" x14ac:dyDescent="0.2">
      <c r="A1030" s="5">
        <v>61</v>
      </c>
      <c r="B1030" s="5"/>
      <c r="C1030" s="5"/>
      <c r="D1030" s="5"/>
      <c r="E1030" s="5"/>
      <c r="F1030" s="5">
        <v>0</v>
      </c>
      <c r="G1030" s="5" t="s">
        <v>523</v>
      </c>
      <c r="H1030" s="5" t="s">
        <v>524</v>
      </c>
    </row>
    <row r="1031" spans="1:8" x14ac:dyDescent="0.2">
      <c r="A1031" s="5">
        <v>61</v>
      </c>
      <c r="B1031" s="5"/>
      <c r="C1031" s="5"/>
      <c r="D1031" s="5"/>
      <c r="E1031" s="5"/>
      <c r="F1031" s="5">
        <v>0</v>
      </c>
      <c r="G1031" s="5" t="s">
        <v>525</v>
      </c>
      <c r="H1031" s="5" t="s">
        <v>526</v>
      </c>
    </row>
    <row r="1032" spans="1:8" x14ac:dyDescent="0.2">
      <c r="A1032" s="5">
        <v>61</v>
      </c>
      <c r="B1032" s="5"/>
      <c r="C1032" s="5"/>
      <c r="D1032" s="5"/>
      <c r="E1032" s="5"/>
      <c r="F1032" s="5">
        <v>1</v>
      </c>
      <c r="G1032" s="5" t="s">
        <v>527</v>
      </c>
      <c r="H1032" s="5" t="s">
        <v>490</v>
      </c>
    </row>
    <row r="1033" spans="1:8" x14ac:dyDescent="0.2">
      <c r="A1033" s="5">
        <v>61</v>
      </c>
      <c r="B1033" s="5"/>
      <c r="C1033" s="5"/>
      <c r="D1033" s="5"/>
      <c r="E1033" s="5"/>
      <c r="F1033" s="5">
        <v>2</v>
      </c>
      <c r="G1033" s="5" t="s">
        <v>528</v>
      </c>
      <c r="H1033" s="5" t="s">
        <v>529</v>
      </c>
    </row>
    <row r="1034" spans="1:8" x14ac:dyDescent="0.2">
      <c r="A1034" s="5">
        <v>61</v>
      </c>
      <c r="B1034" s="5"/>
      <c r="C1034" s="5"/>
      <c r="D1034" s="5"/>
      <c r="E1034" s="5"/>
      <c r="F1034" s="5">
        <v>3</v>
      </c>
      <c r="G1034" s="5" t="s">
        <v>530</v>
      </c>
      <c r="H1034" s="5" t="s">
        <v>490</v>
      </c>
    </row>
    <row r="1035" spans="1:8" x14ac:dyDescent="0.2">
      <c r="A1035" s="5">
        <v>61</v>
      </c>
      <c r="B1035" s="5"/>
      <c r="C1035" s="5"/>
      <c r="D1035" s="5"/>
      <c r="E1035" s="5"/>
      <c r="F1035" s="5">
        <v>4</v>
      </c>
      <c r="G1035" s="5" t="s">
        <v>531</v>
      </c>
      <c r="H1035" s="5" t="s">
        <v>490</v>
      </c>
    </row>
    <row r="1036" spans="1:8" x14ac:dyDescent="0.2">
      <c r="A1036" s="5">
        <v>61</v>
      </c>
      <c r="B1036" s="5"/>
      <c r="C1036" s="5"/>
      <c r="D1036" s="5"/>
      <c r="E1036" s="5"/>
      <c r="F1036" s="5">
        <v>0</v>
      </c>
      <c r="G1036" s="5" t="s">
        <v>532</v>
      </c>
      <c r="H1036" s="5" t="s">
        <v>490</v>
      </c>
    </row>
    <row r="1037" spans="1:8" x14ac:dyDescent="0.2">
      <c r="A1037" s="5">
        <v>61</v>
      </c>
      <c r="B1037" s="5"/>
      <c r="C1037" s="5"/>
      <c r="D1037" s="5"/>
      <c r="E1037" s="5"/>
      <c r="F1037" s="5">
        <v>21</v>
      </c>
      <c r="G1037" s="5" t="s">
        <v>533</v>
      </c>
      <c r="H1037" s="5" t="s">
        <v>490</v>
      </c>
    </row>
    <row r="1038" spans="1:8" x14ac:dyDescent="0.2">
      <c r="A1038" s="5">
        <v>61</v>
      </c>
      <c r="B1038" s="5"/>
      <c r="C1038" s="5"/>
      <c r="D1038" s="5"/>
      <c r="E1038" s="5"/>
      <c r="F1038" s="5">
        <v>8</v>
      </c>
      <c r="G1038" s="5" t="s">
        <v>534</v>
      </c>
      <c r="H1038" s="5" t="s">
        <v>490</v>
      </c>
    </row>
    <row r="1039" spans="1:8" x14ac:dyDescent="0.2">
      <c r="A1039" s="5">
        <v>61</v>
      </c>
      <c r="B1039" s="5"/>
      <c r="C1039" s="5"/>
      <c r="D1039" s="5"/>
      <c r="E1039" s="5"/>
      <c r="F1039" s="5">
        <v>1</v>
      </c>
      <c r="G1039" s="5" t="s">
        <v>535</v>
      </c>
      <c r="H1039" s="5" t="s">
        <v>490</v>
      </c>
    </row>
    <row r="1040" spans="1:8" x14ac:dyDescent="0.2">
      <c r="A1040" s="5">
        <v>61</v>
      </c>
      <c r="B1040" s="5"/>
      <c r="C1040" s="5"/>
      <c r="D1040" s="5"/>
      <c r="E1040" s="5"/>
      <c r="F1040" s="5">
        <v>12</v>
      </c>
      <c r="G1040" s="5" t="s">
        <v>536</v>
      </c>
      <c r="H1040" s="5" t="s">
        <v>490</v>
      </c>
    </row>
    <row r="1041" spans="1:14" x14ac:dyDescent="0.2">
      <c r="A1041" s="5">
        <v>61</v>
      </c>
      <c r="B1041" s="5"/>
      <c r="C1041" s="5"/>
      <c r="D1041" s="5"/>
      <c r="E1041" s="5"/>
      <c r="F1041" s="5">
        <v>11</v>
      </c>
      <c r="G1041" s="5" t="s">
        <v>537</v>
      </c>
      <c r="H1041" s="5" t="s">
        <v>490</v>
      </c>
    </row>
    <row r="1042" spans="1:14" x14ac:dyDescent="0.2">
      <c r="A1042" s="5">
        <v>61</v>
      </c>
      <c r="B1042" s="5"/>
      <c r="C1042" s="5"/>
      <c r="D1042" s="5"/>
      <c r="E1042" s="5"/>
      <c r="F1042" s="5">
        <v>13</v>
      </c>
      <c r="G1042" s="5" t="s">
        <v>538</v>
      </c>
      <c r="H1042" s="5" t="s">
        <v>490</v>
      </c>
    </row>
    <row r="1043" spans="1:14" x14ac:dyDescent="0.2">
      <c r="A1043" s="5">
        <v>61</v>
      </c>
      <c r="B1043" s="5"/>
      <c r="C1043" s="5"/>
      <c r="D1043" s="5"/>
      <c r="E1043" s="5"/>
      <c r="F1043" s="5">
        <v>3</v>
      </c>
      <c r="G1043" s="5" t="s">
        <v>539</v>
      </c>
      <c r="H1043" s="5" t="s">
        <v>490</v>
      </c>
    </row>
    <row r="1044" spans="1:14" x14ac:dyDescent="0.2">
      <c r="A1044" s="5">
        <v>61</v>
      </c>
      <c r="B1044" s="5"/>
      <c r="C1044" s="5"/>
      <c r="D1044" s="5"/>
      <c r="E1044" s="5"/>
      <c r="F1044" s="5">
        <v>7</v>
      </c>
      <c r="G1044" s="5" t="s">
        <v>540</v>
      </c>
      <c r="H1044" s="5" t="s">
        <v>490</v>
      </c>
    </row>
    <row r="1045" spans="1:14" x14ac:dyDescent="0.2">
      <c r="A1045" s="5">
        <v>61</v>
      </c>
      <c r="B1045" s="5"/>
      <c r="C1045" s="5"/>
      <c r="D1045" s="5"/>
      <c r="E1045" s="5"/>
      <c r="F1045" s="5">
        <v>0</v>
      </c>
      <c r="G1045" s="5" t="s">
        <v>541</v>
      </c>
      <c r="H1045" s="5" t="s">
        <v>490</v>
      </c>
    </row>
    <row r="1046" spans="1:14" x14ac:dyDescent="0.2">
      <c r="A1046" s="5">
        <v>61</v>
      </c>
      <c r="B1046" s="5"/>
      <c r="C1046" s="5"/>
      <c r="D1046" s="5"/>
      <c r="E1046" s="5"/>
      <c r="F1046" s="5">
        <v>8</v>
      </c>
      <c r="G1046" s="5" t="s">
        <v>542</v>
      </c>
      <c r="H1046" s="5" t="s">
        <v>490</v>
      </c>
    </row>
    <row r="1047" spans="1:14" x14ac:dyDescent="0.2">
      <c r="A1047" s="5">
        <v>61</v>
      </c>
      <c r="B1047" s="5"/>
      <c r="C1047" s="5"/>
      <c r="D1047" s="5"/>
      <c r="E1047" s="5"/>
      <c r="F1047" s="5">
        <v>5</v>
      </c>
      <c r="G1047" s="5" t="s">
        <v>543</v>
      </c>
      <c r="H1047" s="5" t="s">
        <v>544</v>
      </c>
    </row>
    <row r="1048" spans="1:14" x14ac:dyDescent="0.2">
      <c r="A1048" s="5">
        <v>61</v>
      </c>
      <c r="B1048" s="5"/>
      <c r="C1048" s="5"/>
      <c r="D1048" s="5"/>
      <c r="E1048" s="5"/>
      <c r="F1048" s="5">
        <v>0</v>
      </c>
      <c r="G1048" s="5" t="s">
        <v>545</v>
      </c>
      <c r="H1048" s="5" t="s">
        <v>546</v>
      </c>
    </row>
    <row r="1049" spans="1:14" x14ac:dyDescent="0.2">
      <c r="A1049" s="5">
        <v>61</v>
      </c>
      <c r="B1049" s="5"/>
      <c r="C1049" s="5"/>
      <c r="D1049" s="5"/>
      <c r="E1049" s="5"/>
      <c r="F1049" s="5">
        <v>3</v>
      </c>
      <c r="G1049" s="5" t="s">
        <v>547</v>
      </c>
      <c r="H1049" s="5" t="s">
        <v>490</v>
      </c>
    </row>
    <row r="1052" spans="1:14" x14ac:dyDescent="0.2">
      <c r="A1052">
        <v>70</v>
      </c>
      <c r="B1052">
        <v>1</v>
      </c>
      <c r="D1052">
        <v>1</v>
      </c>
      <c r="E1052" t="s">
        <v>548</v>
      </c>
      <c r="F1052" t="s">
        <v>549</v>
      </c>
      <c r="G1052">
        <v>1</v>
      </c>
      <c r="H1052">
        <v>0</v>
      </c>
      <c r="I1052" t="s">
        <v>2</v>
      </c>
      <c r="J1052">
        <v>1</v>
      </c>
      <c r="K1052">
        <v>0</v>
      </c>
      <c r="L1052" t="s">
        <v>2</v>
      </c>
      <c r="M1052" t="s">
        <v>2</v>
      </c>
      <c r="N1052">
        <v>0</v>
      </c>
    </row>
    <row r="1053" spans="1:14" x14ac:dyDescent="0.2">
      <c r="A1053">
        <v>70</v>
      </c>
      <c r="B1053">
        <v>1</v>
      </c>
      <c r="D1053">
        <v>2</v>
      </c>
      <c r="E1053" t="s">
        <v>550</v>
      </c>
      <c r="F1053" t="s">
        <v>551</v>
      </c>
      <c r="G1053">
        <v>0</v>
      </c>
      <c r="H1053">
        <v>0</v>
      </c>
      <c r="I1053" t="s">
        <v>2</v>
      </c>
      <c r="J1053">
        <v>1</v>
      </c>
      <c r="K1053">
        <v>0</v>
      </c>
      <c r="L1053" t="s">
        <v>2</v>
      </c>
      <c r="M1053" t="s">
        <v>2</v>
      </c>
      <c r="N1053">
        <v>0</v>
      </c>
    </row>
    <row r="1054" spans="1:14" x14ac:dyDescent="0.2">
      <c r="A1054">
        <v>70</v>
      </c>
      <c r="B1054">
        <v>1</v>
      </c>
      <c r="D1054">
        <v>3</v>
      </c>
      <c r="E1054" t="s">
        <v>552</v>
      </c>
      <c r="F1054" t="s">
        <v>553</v>
      </c>
      <c r="G1054">
        <v>0</v>
      </c>
      <c r="H1054">
        <v>0</v>
      </c>
      <c r="I1054" t="s">
        <v>2</v>
      </c>
      <c r="J1054">
        <v>1</v>
      </c>
      <c r="K1054">
        <v>0</v>
      </c>
      <c r="L1054" t="s">
        <v>2</v>
      </c>
      <c r="M1054" t="s">
        <v>2</v>
      </c>
      <c r="N1054">
        <v>0</v>
      </c>
    </row>
    <row r="1055" spans="1:14" x14ac:dyDescent="0.2">
      <c r="A1055">
        <v>70</v>
      </c>
      <c r="B1055">
        <v>1</v>
      </c>
      <c r="D1055">
        <v>4</v>
      </c>
      <c r="E1055" t="s">
        <v>554</v>
      </c>
      <c r="F1055" t="s">
        <v>555</v>
      </c>
      <c r="G1055">
        <v>1</v>
      </c>
      <c r="H1055">
        <v>0</v>
      </c>
      <c r="I1055" t="s">
        <v>2</v>
      </c>
      <c r="J1055">
        <v>2</v>
      </c>
      <c r="K1055">
        <v>0</v>
      </c>
      <c r="L1055" t="s">
        <v>2</v>
      </c>
      <c r="M1055" t="s">
        <v>2</v>
      </c>
      <c r="N1055">
        <v>0</v>
      </c>
    </row>
    <row r="1056" spans="1:14" x14ac:dyDescent="0.2">
      <c r="A1056">
        <v>70</v>
      </c>
      <c r="B1056">
        <v>1</v>
      </c>
      <c r="D1056">
        <v>5</v>
      </c>
      <c r="E1056" t="s">
        <v>556</v>
      </c>
      <c r="F1056" t="s">
        <v>557</v>
      </c>
      <c r="G1056">
        <v>0</v>
      </c>
      <c r="H1056">
        <v>0</v>
      </c>
      <c r="I1056" t="s">
        <v>2</v>
      </c>
      <c r="J1056">
        <v>2</v>
      </c>
      <c r="K1056">
        <v>0</v>
      </c>
      <c r="L1056" t="s">
        <v>2</v>
      </c>
      <c r="M1056" t="s">
        <v>2</v>
      </c>
      <c r="N1056">
        <v>0</v>
      </c>
    </row>
    <row r="1057" spans="1:14" x14ac:dyDescent="0.2">
      <c r="A1057">
        <v>70</v>
      </c>
      <c r="B1057">
        <v>1</v>
      </c>
      <c r="D1057">
        <v>6</v>
      </c>
      <c r="E1057" t="s">
        <v>558</v>
      </c>
      <c r="F1057" t="s">
        <v>559</v>
      </c>
      <c r="G1057">
        <v>0</v>
      </c>
      <c r="H1057">
        <v>0</v>
      </c>
      <c r="I1057" t="s">
        <v>2</v>
      </c>
      <c r="J1057">
        <v>2</v>
      </c>
      <c r="K1057">
        <v>0</v>
      </c>
      <c r="L1057" t="s">
        <v>2</v>
      </c>
      <c r="M1057" t="s">
        <v>2</v>
      </c>
      <c r="N1057">
        <v>0</v>
      </c>
    </row>
    <row r="1058" spans="1:14" x14ac:dyDescent="0.2">
      <c r="A1058">
        <v>70</v>
      </c>
      <c r="B1058">
        <v>1</v>
      </c>
      <c r="D1058">
        <v>7</v>
      </c>
      <c r="E1058" t="s">
        <v>560</v>
      </c>
      <c r="F1058" t="s">
        <v>561</v>
      </c>
      <c r="G1058">
        <v>0</v>
      </c>
      <c r="H1058">
        <v>0</v>
      </c>
      <c r="I1058" t="s">
        <v>562</v>
      </c>
      <c r="J1058">
        <v>0</v>
      </c>
      <c r="K1058">
        <v>0</v>
      </c>
      <c r="L1058" t="s">
        <v>2</v>
      </c>
      <c r="M1058" t="s">
        <v>2</v>
      </c>
      <c r="N1058">
        <v>0</v>
      </c>
    </row>
    <row r="1059" spans="1:14" x14ac:dyDescent="0.2">
      <c r="A1059">
        <v>70</v>
      </c>
      <c r="B1059">
        <v>1</v>
      </c>
      <c r="D1059">
        <v>8</v>
      </c>
      <c r="E1059" t="s">
        <v>563</v>
      </c>
      <c r="F1059" t="s">
        <v>564</v>
      </c>
      <c r="G1059">
        <v>0</v>
      </c>
      <c r="H1059">
        <v>0</v>
      </c>
      <c r="I1059" t="s">
        <v>565</v>
      </c>
      <c r="J1059">
        <v>0</v>
      </c>
      <c r="K1059">
        <v>0</v>
      </c>
      <c r="L1059" t="s">
        <v>2</v>
      </c>
      <c r="M1059" t="s">
        <v>2</v>
      </c>
      <c r="N1059">
        <v>0</v>
      </c>
    </row>
    <row r="1060" spans="1:14" x14ac:dyDescent="0.2">
      <c r="A1060">
        <v>70</v>
      </c>
      <c r="B1060">
        <v>1</v>
      </c>
      <c r="D1060">
        <v>9</v>
      </c>
      <c r="E1060" t="s">
        <v>566</v>
      </c>
      <c r="F1060" t="s">
        <v>567</v>
      </c>
      <c r="G1060">
        <v>0</v>
      </c>
      <c r="H1060">
        <v>0</v>
      </c>
      <c r="I1060" t="s">
        <v>568</v>
      </c>
      <c r="J1060">
        <v>0</v>
      </c>
      <c r="K1060">
        <v>0</v>
      </c>
      <c r="L1060" t="s">
        <v>2</v>
      </c>
      <c r="M1060" t="s">
        <v>2</v>
      </c>
      <c r="N1060">
        <v>0</v>
      </c>
    </row>
    <row r="1061" spans="1:14" x14ac:dyDescent="0.2">
      <c r="A1061">
        <v>70</v>
      </c>
      <c r="B1061">
        <v>1</v>
      </c>
      <c r="D1061">
        <v>10</v>
      </c>
      <c r="E1061" t="s">
        <v>569</v>
      </c>
      <c r="F1061" t="s">
        <v>570</v>
      </c>
      <c r="G1061">
        <v>0</v>
      </c>
      <c r="H1061">
        <v>0</v>
      </c>
      <c r="I1061" t="s">
        <v>571</v>
      </c>
      <c r="J1061">
        <v>0</v>
      </c>
      <c r="K1061">
        <v>0</v>
      </c>
      <c r="L1061" t="s">
        <v>2</v>
      </c>
      <c r="M1061" t="s">
        <v>2</v>
      </c>
      <c r="N1061">
        <v>0</v>
      </c>
    </row>
    <row r="1062" spans="1:14" x14ac:dyDescent="0.2">
      <c r="A1062">
        <v>70</v>
      </c>
      <c r="B1062">
        <v>1</v>
      </c>
      <c r="D1062">
        <v>11</v>
      </c>
      <c r="E1062" t="s">
        <v>572</v>
      </c>
      <c r="F1062" t="s">
        <v>573</v>
      </c>
      <c r="G1062">
        <v>0</v>
      </c>
      <c r="H1062">
        <v>0</v>
      </c>
      <c r="I1062" t="s">
        <v>574</v>
      </c>
      <c r="J1062">
        <v>0</v>
      </c>
      <c r="K1062">
        <v>0</v>
      </c>
      <c r="L1062" t="s">
        <v>2</v>
      </c>
      <c r="M1062" t="s">
        <v>2</v>
      </c>
      <c r="N1062">
        <v>0</v>
      </c>
    </row>
    <row r="1063" spans="1:14" x14ac:dyDescent="0.2">
      <c r="A1063">
        <v>70</v>
      </c>
      <c r="B1063">
        <v>1</v>
      </c>
      <c r="D1063">
        <v>12</v>
      </c>
      <c r="E1063" t="s">
        <v>575</v>
      </c>
      <c r="F1063" t="s">
        <v>576</v>
      </c>
      <c r="G1063">
        <v>0</v>
      </c>
      <c r="H1063">
        <v>0</v>
      </c>
      <c r="I1063" t="s">
        <v>2</v>
      </c>
      <c r="J1063">
        <v>0</v>
      </c>
      <c r="K1063">
        <v>0</v>
      </c>
      <c r="L1063" t="s">
        <v>2</v>
      </c>
      <c r="M1063" t="s">
        <v>2</v>
      </c>
      <c r="N1063">
        <v>0</v>
      </c>
    </row>
    <row r="1064" spans="1:14" x14ac:dyDescent="0.2">
      <c r="A1064">
        <v>70</v>
      </c>
      <c r="B1064">
        <v>1</v>
      </c>
      <c r="D1064">
        <v>1</v>
      </c>
      <c r="E1064" t="s">
        <v>577</v>
      </c>
      <c r="F1064" t="s">
        <v>578</v>
      </c>
      <c r="G1064">
        <v>0.9</v>
      </c>
      <c r="H1064">
        <v>1</v>
      </c>
      <c r="I1064" t="s">
        <v>579</v>
      </c>
      <c r="J1064">
        <v>0</v>
      </c>
      <c r="K1064">
        <v>0</v>
      </c>
      <c r="L1064" t="s">
        <v>2</v>
      </c>
      <c r="M1064" t="s">
        <v>2</v>
      </c>
      <c r="N1064">
        <v>0</v>
      </c>
    </row>
    <row r="1065" spans="1:14" x14ac:dyDescent="0.2">
      <c r="A1065">
        <v>70</v>
      </c>
      <c r="B1065">
        <v>1</v>
      </c>
      <c r="D1065">
        <v>2</v>
      </c>
      <c r="E1065" t="s">
        <v>580</v>
      </c>
      <c r="F1065" t="s">
        <v>581</v>
      </c>
      <c r="G1065">
        <v>0.85</v>
      </c>
      <c r="H1065">
        <v>1</v>
      </c>
      <c r="I1065" t="s">
        <v>582</v>
      </c>
      <c r="J1065">
        <v>0</v>
      </c>
      <c r="K1065">
        <v>0</v>
      </c>
      <c r="L1065" t="s">
        <v>2</v>
      </c>
      <c r="M1065" t="s">
        <v>2</v>
      </c>
      <c r="N1065">
        <v>0</v>
      </c>
    </row>
    <row r="1066" spans="1:14" x14ac:dyDescent="0.2">
      <c r="A1066">
        <v>70</v>
      </c>
      <c r="B1066">
        <v>1</v>
      </c>
      <c r="D1066">
        <v>3</v>
      </c>
      <c r="E1066" t="s">
        <v>583</v>
      </c>
      <c r="F1066" t="s">
        <v>584</v>
      </c>
      <c r="G1066">
        <v>1.03</v>
      </c>
      <c r="H1066">
        <v>0</v>
      </c>
      <c r="I1066" t="s">
        <v>2</v>
      </c>
      <c r="J1066">
        <v>0</v>
      </c>
      <c r="K1066">
        <v>0</v>
      </c>
      <c r="L1066" t="s">
        <v>2</v>
      </c>
      <c r="M1066" t="s">
        <v>2</v>
      </c>
      <c r="N1066">
        <v>0</v>
      </c>
    </row>
    <row r="1067" spans="1:14" x14ac:dyDescent="0.2">
      <c r="A1067">
        <v>70</v>
      </c>
      <c r="B1067">
        <v>1</v>
      </c>
      <c r="D1067">
        <v>4</v>
      </c>
      <c r="E1067" t="s">
        <v>585</v>
      </c>
      <c r="F1067" t="s">
        <v>586</v>
      </c>
      <c r="G1067">
        <v>1.0900000000000001</v>
      </c>
      <c r="H1067">
        <v>0</v>
      </c>
      <c r="I1067" t="s">
        <v>2</v>
      </c>
      <c r="J1067">
        <v>0</v>
      </c>
      <c r="K1067">
        <v>0</v>
      </c>
      <c r="L1067" t="s">
        <v>2</v>
      </c>
      <c r="M1067" t="s">
        <v>2</v>
      </c>
      <c r="N1067">
        <v>0</v>
      </c>
    </row>
    <row r="1068" spans="1:14" x14ac:dyDescent="0.2">
      <c r="A1068">
        <v>70</v>
      </c>
      <c r="B1068">
        <v>1</v>
      </c>
      <c r="D1068">
        <v>5</v>
      </c>
      <c r="E1068" t="s">
        <v>587</v>
      </c>
      <c r="F1068" t="s">
        <v>588</v>
      </c>
      <c r="G1068">
        <v>7</v>
      </c>
      <c r="H1068">
        <v>0</v>
      </c>
      <c r="I1068" t="s">
        <v>2</v>
      </c>
      <c r="J1068">
        <v>0</v>
      </c>
      <c r="K1068">
        <v>0</v>
      </c>
      <c r="L1068" t="s">
        <v>2</v>
      </c>
      <c r="M1068" t="s">
        <v>2</v>
      </c>
      <c r="N1068">
        <v>0</v>
      </c>
    </row>
    <row r="1069" spans="1:14" x14ac:dyDescent="0.2">
      <c r="A1069">
        <v>70</v>
      </c>
      <c r="B1069">
        <v>1</v>
      </c>
      <c r="D1069">
        <v>6</v>
      </c>
      <c r="E1069" t="s">
        <v>589</v>
      </c>
      <c r="F1069" t="s">
        <v>2</v>
      </c>
      <c r="G1069">
        <v>2</v>
      </c>
      <c r="H1069">
        <v>0</v>
      </c>
      <c r="I1069" t="s">
        <v>2</v>
      </c>
      <c r="J1069">
        <v>0</v>
      </c>
      <c r="K1069">
        <v>0</v>
      </c>
      <c r="L1069" t="s">
        <v>2</v>
      </c>
      <c r="M1069" t="s">
        <v>2</v>
      </c>
      <c r="N1069">
        <v>0</v>
      </c>
    </row>
    <row r="1071" spans="1:14" x14ac:dyDescent="0.2">
      <c r="A1071">
        <v>-1</v>
      </c>
    </row>
    <row r="1073" spans="1:15" x14ac:dyDescent="0.2">
      <c r="A1073" s="3">
        <v>75</v>
      </c>
      <c r="B1073" s="3" t="s">
        <v>590</v>
      </c>
      <c r="C1073" s="3">
        <v>2000</v>
      </c>
      <c r="D1073" s="3">
        <v>0</v>
      </c>
      <c r="E1073" s="3">
        <v>1</v>
      </c>
      <c r="F1073" s="3">
        <v>0</v>
      </c>
      <c r="G1073" s="3">
        <v>0</v>
      </c>
      <c r="H1073" s="3">
        <v>1</v>
      </c>
      <c r="I1073" s="3">
        <v>0</v>
      </c>
      <c r="J1073" s="3">
        <v>3</v>
      </c>
      <c r="K1073" s="3">
        <v>0</v>
      </c>
      <c r="L1073" s="3">
        <v>0</v>
      </c>
      <c r="M1073" s="3">
        <v>0</v>
      </c>
      <c r="N1073" s="3">
        <v>224391872</v>
      </c>
      <c r="O1073" s="3">
        <v>1</v>
      </c>
    </row>
    <row r="1077" spans="1:15" x14ac:dyDescent="0.2">
      <c r="A1077">
        <v>65</v>
      </c>
      <c r="C1077">
        <v>1</v>
      </c>
      <c r="D1077">
        <v>0</v>
      </c>
      <c r="E1077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C51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591</v>
      </c>
      <c r="F1">
        <v>0</v>
      </c>
      <c r="G1">
        <v>3</v>
      </c>
      <c r="H1">
        <v>0</v>
      </c>
      <c r="I1" t="s">
        <v>0</v>
      </c>
      <c r="J1" t="s">
        <v>2</v>
      </c>
      <c r="K1">
        <v>0</v>
      </c>
      <c r="L1">
        <v>34575</v>
      </c>
      <c r="M1">
        <v>39449400</v>
      </c>
      <c r="N1">
        <v>11</v>
      </c>
      <c r="O1">
        <v>1</v>
      </c>
      <c r="P1">
        <v>0</v>
      </c>
      <c r="Q1">
        <v>7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3</v>
      </c>
      <c r="G12" s="1" t="s">
        <v>4</v>
      </c>
      <c r="H12" s="1" t="s">
        <v>2</v>
      </c>
      <c r="I12" s="1">
        <v>0</v>
      </c>
      <c r="J12" s="1" t="s">
        <v>5</v>
      </c>
      <c r="K12" s="1">
        <v>1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6</v>
      </c>
      <c r="V12" s="1">
        <v>0</v>
      </c>
      <c r="W12" s="1" t="s">
        <v>7</v>
      </c>
      <c r="X12" s="1" t="s">
        <v>2</v>
      </c>
      <c r="Y12" s="1" t="s">
        <v>2</v>
      </c>
      <c r="Z12" s="1" t="s">
        <v>2</v>
      </c>
      <c r="AA12" s="1" t="s">
        <v>2</v>
      </c>
      <c r="AB12" s="1" t="s">
        <v>2</v>
      </c>
      <c r="AC12" s="1" t="s">
        <v>2</v>
      </c>
      <c r="AD12" s="1" t="s">
        <v>2</v>
      </c>
      <c r="AE12" s="1" t="s">
        <v>2</v>
      </c>
      <c r="AF12" s="1" t="s">
        <v>2</v>
      </c>
      <c r="AG12" s="1" t="s">
        <v>2</v>
      </c>
      <c r="AH12" s="1" t="s">
        <v>2</v>
      </c>
      <c r="AI12" s="1" t="s">
        <v>2</v>
      </c>
      <c r="AJ12" s="1" t="s">
        <v>2</v>
      </c>
      <c r="AK12" s="1"/>
      <c r="AL12" s="1" t="s">
        <v>2</v>
      </c>
      <c r="AM12" s="1" t="s">
        <v>2</v>
      </c>
      <c r="AN12" s="1" t="s">
        <v>2</v>
      </c>
      <c r="AO12" s="1"/>
      <c r="AP12" s="1" t="s">
        <v>2</v>
      </c>
      <c r="AQ12" s="1" t="s">
        <v>2</v>
      </c>
      <c r="AR12" s="1" t="s">
        <v>2</v>
      </c>
      <c r="AS12" s="1"/>
      <c r="AT12" s="1"/>
      <c r="AU12" s="1"/>
      <c r="AV12" s="1"/>
      <c r="AW12" s="1"/>
      <c r="AX12" s="1" t="s">
        <v>2</v>
      </c>
      <c r="AY12" s="1" t="s">
        <v>2</v>
      </c>
      <c r="AZ12" s="1" t="s">
        <v>2</v>
      </c>
      <c r="BA12" s="1"/>
      <c r="BB12" s="1"/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851976</v>
      </c>
      <c r="CI12" s="1" t="s">
        <v>2</v>
      </c>
      <c r="CJ12" s="1" t="s">
        <v>2</v>
      </c>
      <c r="CK12" s="1">
        <v>9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224391872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1</v>
      </c>
      <c r="C16" s="6" t="s">
        <v>2</v>
      </c>
      <c r="D16" s="6" t="s">
        <v>4</v>
      </c>
      <c r="E16" s="7">
        <f>(Source!F968)/1000</f>
        <v>24456.486000000001</v>
      </c>
      <c r="F16" s="7">
        <f>(Source!F969)/1000</f>
        <v>0</v>
      </c>
      <c r="G16" s="7">
        <f>(Source!F970)/1000</f>
        <v>0</v>
      </c>
      <c r="H16" s="7">
        <f>(Source!F971)/1000+(Source!F816)/1000</f>
        <v>0</v>
      </c>
      <c r="I16" s="7">
        <f>E16+F16+G16+H16</f>
        <v>24456.486000000001</v>
      </c>
      <c r="J16" s="7">
        <f>(Source!F961)/1000</f>
        <v>2412.8380000000002</v>
      </c>
      <c r="AI16" s="6">
        <v>0</v>
      </c>
      <c r="AJ16" s="6">
        <v>-1</v>
      </c>
      <c r="AK16" s="6" t="s">
        <v>2</v>
      </c>
      <c r="AL16" s="6" t="s">
        <v>2</v>
      </c>
      <c r="AM16" s="6" t="s">
        <v>2</v>
      </c>
      <c r="AN16" s="6">
        <v>0</v>
      </c>
      <c r="AO16" s="6" t="s">
        <v>2</v>
      </c>
      <c r="AP16" s="6" t="s">
        <v>2</v>
      </c>
      <c r="AT16" s="7">
        <v>17815939</v>
      </c>
      <c r="AU16" s="7">
        <v>14583084</v>
      </c>
      <c r="AV16" s="7">
        <v>0</v>
      </c>
      <c r="AW16" s="7">
        <v>0</v>
      </c>
      <c r="AX16" s="7">
        <v>0</v>
      </c>
      <c r="AY16" s="7">
        <v>820017</v>
      </c>
      <c r="AZ16" s="7">
        <v>101600</v>
      </c>
      <c r="BA16" s="7">
        <v>2412838</v>
      </c>
      <c r="BB16" s="7">
        <v>24456486</v>
      </c>
      <c r="BC16" s="7">
        <v>0</v>
      </c>
      <c r="BD16" s="7">
        <v>0</v>
      </c>
      <c r="BE16" s="7">
        <v>0</v>
      </c>
      <c r="BF16" s="7">
        <v>275680</v>
      </c>
      <c r="BG16" s="7">
        <v>7852.3923194000008</v>
      </c>
      <c r="BH16" s="7">
        <v>0</v>
      </c>
      <c r="BI16" s="7">
        <v>2701764</v>
      </c>
      <c r="BJ16" s="7">
        <v>1508243</v>
      </c>
      <c r="BK16" s="7">
        <v>24456486</v>
      </c>
    </row>
    <row r="18" spans="1:19" x14ac:dyDescent="0.2">
      <c r="A18">
        <v>51</v>
      </c>
      <c r="E18" s="5">
        <f>SUMIF(A16:A17,3,E16:E17)</f>
        <v>24456.486000000001</v>
      </c>
      <c r="F18" s="5">
        <f>SUMIF(A16:A17,3,F16:F17)</f>
        <v>0</v>
      </c>
      <c r="G18" s="5">
        <f>SUMIF(A16:A17,3,G16:G17)</f>
        <v>0</v>
      </c>
      <c r="H18" s="5">
        <f>SUMIF(A16:A17,3,H16:H17)</f>
        <v>0</v>
      </c>
      <c r="I18" s="5">
        <f>SUMIF(A16:A17,3,I16:I17)</f>
        <v>24456.486000000001</v>
      </c>
      <c r="J18" s="5">
        <f>SUMIF(A16:A17,3,J16:J17)</f>
        <v>2412.8380000000002</v>
      </c>
      <c r="K18" s="5"/>
      <c r="L18" s="5"/>
      <c r="M18" s="5"/>
      <c r="N18" s="5"/>
      <c r="O18" s="5"/>
      <c r="P18" s="5"/>
      <c r="Q18" s="5"/>
      <c r="R18" s="5"/>
      <c r="S18" s="5"/>
    </row>
    <row r="20" spans="1:19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17815939</v>
      </c>
      <c r="G20" s="4" t="s">
        <v>53</v>
      </c>
      <c r="H20" s="4" t="s">
        <v>54</v>
      </c>
      <c r="I20" s="4"/>
      <c r="J20" s="4"/>
      <c r="K20" s="4">
        <v>201</v>
      </c>
      <c r="L20" s="4">
        <v>1</v>
      </c>
      <c r="M20" s="4">
        <v>3</v>
      </c>
      <c r="N20" s="4" t="s">
        <v>2</v>
      </c>
      <c r="O20" s="4">
        <v>0</v>
      </c>
      <c r="P20" s="4"/>
    </row>
    <row r="21" spans="1:19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14583084</v>
      </c>
      <c r="G21" s="4" t="s">
        <v>55</v>
      </c>
      <c r="H21" s="4" t="s">
        <v>56</v>
      </c>
      <c r="I21" s="4"/>
      <c r="J21" s="4"/>
      <c r="K21" s="4">
        <v>202</v>
      </c>
      <c r="L21" s="4">
        <v>2</v>
      </c>
      <c r="M21" s="4">
        <v>3</v>
      </c>
      <c r="N21" s="4" t="s">
        <v>2</v>
      </c>
      <c r="O21" s="4">
        <v>0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57</v>
      </c>
      <c r="H22" s="4" t="s">
        <v>58</v>
      </c>
      <c r="I22" s="4"/>
      <c r="J22" s="4"/>
      <c r="K22" s="4">
        <v>222</v>
      </c>
      <c r="L22" s="4">
        <v>3</v>
      </c>
      <c r="M22" s="4">
        <v>3</v>
      </c>
      <c r="N22" s="4" t="s">
        <v>2</v>
      </c>
      <c r="O22" s="4">
        <v>0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14583084</v>
      </c>
      <c r="G23" s="4" t="s">
        <v>59</v>
      </c>
      <c r="H23" s="4" t="s">
        <v>60</v>
      </c>
      <c r="I23" s="4"/>
      <c r="J23" s="4"/>
      <c r="K23" s="4">
        <v>225</v>
      </c>
      <c r="L23" s="4">
        <v>4</v>
      </c>
      <c r="M23" s="4">
        <v>3</v>
      </c>
      <c r="N23" s="4" t="s">
        <v>2</v>
      </c>
      <c r="O23" s="4">
        <v>0</v>
      </c>
      <c r="P23" s="4"/>
    </row>
    <row r="24" spans="1:19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14583084</v>
      </c>
      <c r="G24" s="4" t="s">
        <v>61</v>
      </c>
      <c r="H24" s="4" t="s">
        <v>62</v>
      </c>
      <c r="I24" s="4"/>
      <c r="J24" s="4"/>
      <c r="K24" s="4">
        <v>226</v>
      </c>
      <c r="L24" s="4">
        <v>5</v>
      </c>
      <c r="M24" s="4">
        <v>3</v>
      </c>
      <c r="N24" s="4" t="s">
        <v>2</v>
      </c>
      <c r="O24" s="4">
        <v>0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63</v>
      </c>
      <c r="H25" s="4" t="s">
        <v>64</v>
      </c>
      <c r="I25" s="4"/>
      <c r="J25" s="4"/>
      <c r="K25" s="4">
        <v>227</v>
      </c>
      <c r="L25" s="4">
        <v>6</v>
      </c>
      <c r="M25" s="4">
        <v>3</v>
      </c>
      <c r="N25" s="4" t="s">
        <v>2</v>
      </c>
      <c r="O25" s="4">
        <v>0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14583084</v>
      </c>
      <c r="G26" s="4" t="s">
        <v>65</v>
      </c>
      <c r="H26" s="4" t="s">
        <v>66</v>
      </c>
      <c r="I26" s="4"/>
      <c r="J26" s="4"/>
      <c r="K26" s="4">
        <v>228</v>
      </c>
      <c r="L26" s="4">
        <v>7</v>
      </c>
      <c r="M26" s="4">
        <v>3</v>
      </c>
      <c r="N26" s="4" t="s">
        <v>2</v>
      </c>
      <c r="O26" s="4">
        <v>0</v>
      </c>
      <c r="P26" s="4"/>
    </row>
    <row r="27" spans="1:19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67</v>
      </c>
      <c r="H27" s="4" t="s">
        <v>68</v>
      </c>
      <c r="I27" s="4"/>
      <c r="J27" s="4"/>
      <c r="K27" s="4">
        <v>216</v>
      </c>
      <c r="L27" s="4">
        <v>8</v>
      </c>
      <c r="M27" s="4">
        <v>3</v>
      </c>
      <c r="N27" s="4" t="s">
        <v>2</v>
      </c>
      <c r="O27" s="4">
        <v>0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69</v>
      </c>
      <c r="H28" s="4" t="s">
        <v>70</v>
      </c>
      <c r="I28" s="4"/>
      <c r="J28" s="4"/>
      <c r="K28" s="4">
        <v>223</v>
      </c>
      <c r="L28" s="4">
        <v>9</v>
      </c>
      <c r="M28" s="4">
        <v>3</v>
      </c>
      <c r="N28" s="4" t="s">
        <v>2</v>
      </c>
      <c r="O28" s="4">
        <v>0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71</v>
      </c>
      <c r="H29" s="4" t="s">
        <v>72</v>
      </c>
      <c r="I29" s="4"/>
      <c r="J29" s="4"/>
      <c r="K29" s="4">
        <v>229</v>
      </c>
      <c r="L29" s="4">
        <v>10</v>
      </c>
      <c r="M29" s="4">
        <v>3</v>
      </c>
      <c r="N29" s="4" t="s">
        <v>2</v>
      </c>
      <c r="O29" s="4">
        <v>0</v>
      </c>
      <c r="P29" s="4"/>
    </row>
    <row r="30" spans="1:19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820017</v>
      </c>
      <c r="G30" s="4" t="s">
        <v>73</v>
      </c>
      <c r="H30" s="4" t="s">
        <v>74</v>
      </c>
      <c r="I30" s="4"/>
      <c r="J30" s="4"/>
      <c r="K30" s="4">
        <v>203</v>
      </c>
      <c r="L30" s="4">
        <v>11</v>
      </c>
      <c r="M30" s="4">
        <v>3</v>
      </c>
      <c r="N30" s="4" t="s">
        <v>2</v>
      </c>
      <c r="O30" s="4">
        <v>0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75</v>
      </c>
      <c r="H31" s="4" t="s">
        <v>76</v>
      </c>
      <c r="I31" s="4"/>
      <c r="J31" s="4"/>
      <c r="K31" s="4">
        <v>231</v>
      </c>
      <c r="L31" s="4">
        <v>12</v>
      </c>
      <c r="M31" s="4">
        <v>3</v>
      </c>
      <c r="N31" s="4" t="s">
        <v>2</v>
      </c>
      <c r="O31" s="4">
        <v>0</v>
      </c>
      <c r="P31" s="4"/>
    </row>
    <row r="32" spans="1:19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101600</v>
      </c>
      <c r="G32" s="4" t="s">
        <v>77</v>
      </c>
      <c r="H32" s="4" t="s">
        <v>78</v>
      </c>
      <c r="I32" s="4"/>
      <c r="J32" s="4"/>
      <c r="K32" s="4">
        <v>204</v>
      </c>
      <c r="L32" s="4">
        <v>13</v>
      </c>
      <c r="M32" s="4">
        <v>3</v>
      </c>
      <c r="N32" s="4" t="s">
        <v>2</v>
      </c>
      <c r="O32" s="4">
        <v>0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2412838</v>
      </c>
      <c r="G33" s="4" t="s">
        <v>79</v>
      </c>
      <c r="H33" s="4" t="s">
        <v>80</v>
      </c>
      <c r="I33" s="4"/>
      <c r="J33" s="4"/>
      <c r="K33" s="4">
        <v>205</v>
      </c>
      <c r="L33" s="4">
        <v>14</v>
      </c>
      <c r="M33" s="4">
        <v>3</v>
      </c>
      <c r="N33" s="4" t="s">
        <v>2</v>
      </c>
      <c r="O33" s="4">
        <v>0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81</v>
      </c>
      <c r="H34" s="4" t="s">
        <v>82</v>
      </c>
      <c r="I34" s="4"/>
      <c r="J34" s="4"/>
      <c r="K34" s="4">
        <v>232</v>
      </c>
      <c r="L34" s="4">
        <v>15</v>
      </c>
      <c r="M34" s="4">
        <v>3</v>
      </c>
      <c r="N34" s="4" t="s">
        <v>2</v>
      </c>
      <c r="O34" s="4">
        <v>0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24456486</v>
      </c>
      <c r="G35" s="4" t="s">
        <v>83</v>
      </c>
      <c r="H35" s="4" t="s">
        <v>84</v>
      </c>
      <c r="I35" s="4"/>
      <c r="J35" s="4"/>
      <c r="K35" s="4">
        <v>214</v>
      </c>
      <c r="L35" s="4">
        <v>16</v>
      </c>
      <c r="M35" s="4">
        <v>3</v>
      </c>
      <c r="N35" s="4" t="s">
        <v>2</v>
      </c>
      <c r="O35" s="4">
        <v>0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85</v>
      </c>
      <c r="H36" s="4" t="s">
        <v>86</v>
      </c>
      <c r="I36" s="4"/>
      <c r="J36" s="4"/>
      <c r="K36" s="4">
        <v>215</v>
      </c>
      <c r="L36" s="4">
        <v>17</v>
      </c>
      <c r="M36" s="4">
        <v>3</v>
      </c>
      <c r="N36" s="4" t="s">
        <v>2</v>
      </c>
      <c r="O36" s="4">
        <v>0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87</v>
      </c>
      <c r="H37" s="4" t="s">
        <v>88</v>
      </c>
      <c r="I37" s="4"/>
      <c r="J37" s="4"/>
      <c r="K37" s="4">
        <v>217</v>
      </c>
      <c r="L37" s="4">
        <v>18</v>
      </c>
      <c r="M37" s="4">
        <v>3</v>
      </c>
      <c r="N37" s="4" t="s">
        <v>2</v>
      </c>
      <c r="O37" s="4">
        <v>0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89</v>
      </c>
      <c r="H38" s="4" t="s">
        <v>90</v>
      </c>
      <c r="I38" s="4"/>
      <c r="J38" s="4"/>
      <c r="K38" s="4">
        <v>230</v>
      </c>
      <c r="L38" s="4">
        <v>19</v>
      </c>
      <c r="M38" s="4">
        <v>3</v>
      </c>
      <c r="N38" s="4" t="s">
        <v>2</v>
      </c>
      <c r="O38" s="4">
        <v>0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91</v>
      </c>
      <c r="H39" s="4" t="s">
        <v>92</v>
      </c>
      <c r="I39" s="4"/>
      <c r="J39" s="4"/>
      <c r="K39" s="4">
        <v>206</v>
      </c>
      <c r="L39" s="4">
        <v>20</v>
      </c>
      <c r="M39" s="4">
        <v>3</v>
      </c>
      <c r="N39" s="4" t="s">
        <v>2</v>
      </c>
      <c r="O39" s="4">
        <v>0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267827.61736669997</v>
      </c>
      <c r="G40" s="4" t="s">
        <v>93</v>
      </c>
      <c r="H40" s="4" t="s">
        <v>94</v>
      </c>
      <c r="I40" s="4"/>
      <c r="J40" s="4"/>
      <c r="K40" s="4">
        <v>207</v>
      </c>
      <c r="L40" s="4">
        <v>21</v>
      </c>
      <c r="M40" s="4">
        <v>3</v>
      </c>
      <c r="N40" s="4" t="s">
        <v>2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7852.3923194000008</v>
      </c>
      <c r="G41" s="4" t="s">
        <v>95</v>
      </c>
      <c r="H41" s="4" t="s">
        <v>96</v>
      </c>
      <c r="I41" s="4"/>
      <c r="J41" s="4"/>
      <c r="K41" s="4">
        <v>208</v>
      </c>
      <c r="L41" s="4">
        <v>22</v>
      </c>
      <c r="M41" s="4">
        <v>3</v>
      </c>
      <c r="N41" s="4" t="s">
        <v>2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97</v>
      </c>
      <c r="H42" s="4" t="s">
        <v>98</v>
      </c>
      <c r="I42" s="4"/>
      <c r="J42" s="4"/>
      <c r="K42" s="4">
        <v>209</v>
      </c>
      <c r="L42" s="4">
        <v>23</v>
      </c>
      <c r="M42" s="4">
        <v>3</v>
      </c>
      <c r="N42" s="4" t="s">
        <v>2</v>
      </c>
      <c r="O42" s="4">
        <v>0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2430540</v>
      </c>
      <c r="G43" s="4" t="s">
        <v>99</v>
      </c>
      <c r="H43" s="4" t="s">
        <v>100</v>
      </c>
      <c r="I43" s="4"/>
      <c r="J43" s="4"/>
      <c r="K43" s="4">
        <v>233</v>
      </c>
      <c r="L43" s="4">
        <v>24</v>
      </c>
      <c r="M43" s="4">
        <v>3</v>
      </c>
      <c r="N43" s="4" t="s">
        <v>2</v>
      </c>
      <c r="O43" s="4">
        <v>0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2701764</v>
      </c>
      <c r="G44" s="4" t="s">
        <v>101</v>
      </c>
      <c r="H44" s="4" t="s">
        <v>102</v>
      </c>
      <c r="I44" s="4"/>
      <c r="J44" s="4"/>
      <c r="K44" s="4">
        <v>210</v>
      </c>
      <c r="L44" s="4">
        <v>25</v>
      </c>
      <c r="M44" s="4">
        <v>3</v>
      </c>
      <c r="N44" s="4" t="s">
        <v>2</v>
      </c>
      <c r="O44" s="4">
        <v>0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1508243</v>
      </c>
      <c r="G45" s="4" t="s">
        <v>103</v>
      </c>
      <c r="H45" s="4" t="s">
        <v>104</v>
      </c>
      <c r="I45" s="4"/>
      <c r="J45" s="4"/>
      <c r="K45" s="4">
        <v>211</v>
      </c>
      <c r="L45" s="4">
        <v>26</v>
      </c>
      <c r="M45" s="4">
        <v>3</v>
      </c>
      <c r="N45" s="4" t="s">
        <v>2</v>
      </c>
      <c r="O45" s="4">
        <v>0</v>
      </c>
      <c r="P45" s="4"/>
    </row>
    <row r="46" spans="1:16" x14ac:dyDescent="0.2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24456486</v>
      </c>
      <c r="G46" s="4" t="s">
        <v>105</v>
      </c>
      <c r="H46" s="4" t="s">
        <v>106</v>
      </c>
      <c r="I46" s="4"/>
      <c r="J46" s="4"/>
      <c r="K46" s="4">
        <v>224</v>
      </c>
      <c r="L46" s="4">
        <v>27</v>
      </c>
      <c r="M46" s="4">
        <v>3</v>
      </c>
      <c r="N46" s="4" t="s">
        <v>2</v>
      </c>
      <c r="O46" s="4">
        <v>0</v>
      </c>
      <c r="P46" s="4"/>
    </row>
    <row r="48" spans="1:16" x14ac:dyDescent="0.2">
      <c r="A48">
        <v>-1</v>
      </c>
    </row>
    <row r="51" spans="1:15" x14ac:dyDescent="0.2">
      <c r="A51" s="3">
        <v>75</v>
      </c>
      <c r="B51" s="3" t="s">
        <v>590</v>
      </c>
      <c r="C51" s="3">
        <v>2000</v>
      </c>
      <c r="D51" s="3">
        <v>0</v>
      </c>
      <c r="E51" s="3">
        <v>1</v>
      </c>
      <c r="F51" s="3">
        <v>0</v>
      </c>
      <c r="G51" s="3">
        <v>0</v>
      </c>
      <c r="H51" s="3">
        <v>1</v>
      </c>
      <c r="I51" s="3">
        <v>0</v>
      </c>
      <c r="J51" s="3">
        <v>3</v>
      </c>
      <c r="K51" s="3">
        <v>0</v>
      </c>
      <c r="L51" s="3">
        <v>0</v>
      </c>
      <c r="M51" s="3">
        <v>0</v>
      </c>
      <c r="N51" s="3">
        <v>224391872</v>
      </c>
      <c r="O51" s="3">
        <v>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C15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7" x14ac:dyDescent="0.2">
      <c r="A1">
        <f>ROW(Source!A28)</f>
        <v>28</v>
      </c>
      <c r="B1">
        <v>224391872</v>
      </c>
      <c r="C1">
        <v>224392167</v>
      </c>
      <c r="D1">
        <v>213275850</v>
      </c>
      <c r="E1">
        <v>54</v>
      </c>
      <c r="F1">
        <v>1</v>
      </c>
      <c r="G1">
        <v>1</v>
      </c>
      <c r="H1">
        <v>1</v>
      </c>
      <c r="I1" t="s">
        <v>592</v>
      </c>
      <c r="J1" t="s">
        <v>2</v>
      </c>
      <c r="K1" t="s">
        <v>593</v>
      </c>
      <c r="L1">
        <v>1191</v>
      </c>
      <c r="N1">
        <v>74472246</v>
      </c>
      <c r="O1" t="s">
        <v>594</v>
      </c>
      <c r="P1" t="s">
        <v>594</v>
      </c>
      <c r="Q1">
        <v>1</v>
      </c>
      <c r="W1">
        <v>0</v>
      </c>
      <c r="X1">
        <v>735429535</v>
      </c>
      <c r="Y1">
        <v>9.84</v>
      </c>
      <c r="AA1">
        <v>0</v>
      </c>
      <c r="AB1">
        <v>0</v>
      </c>
      <c r="AC1">
        <v>0</v>
      </c>
      <c r="AD1">
        <v>7.8</v>
      </c>
      <c r="AE1">
        <v>0</v>
      </c>
      <c r="AF1">
        <v>0</v>
      </c>
      <c r="AG1">
        <v>0</v>
      </c>
      <c r="AH1">
        <v>7.8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2</v>
      </c>
      <c r="AT1">
        <v>9.84</v>
      </c>
      <c r="AU1" t="s">
        <v>2</v>
      </c>
      <c r="AV1">
        <v>1</v>
      </c>
      <c r="AW1">
        <v>2</v>
      </c>
      <c r="AX1">
        <v>224392173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640.58399999999995</v>
      </c>
      <c r="CY1">
        <f>AD1</f>
        <v>7.8</v>
      </c>
      <c r="CZ1">
        <f>AH1</f>
        <v>7.8</v>
      </c>
      <c r="DA1">
        <f>AL1</f>
        <v>1</v>
      </c>
      <c r="DB1">
        <f>ROUND(ROUND(AT1*CZ1,2),2)</f>
        <v>76.75</v>
      </c>
      <c r="DC1">
        <f>ROUND(ROUND(AT1*AG1,2),2)</f>
        <v>0</v>
      </c>
    </row>
    <row r="2" spans="1:107" x14ac:dyDescent="0.2">
      <c r="A2">
        <f>ROW(Source!A28)</f>
        <v>28</v>
      </c>
      <c r="B2">
        <v>224391872</v>
      </c>
      <c r="C2">
        <v>224392167</v>
      </c>
      <c r="D2">
        <v>213276063</v>
      </c>
      <c r="E2">
        <v>54</v>
      </c>
      <c r="F2">
        <v>1</v>
      </c>
      <c r="G2">
        <v>1</v>
      </c>
      <c r="H2">
        <v>1</v>
      </c>
      <c r="I2" t="s">
        <v>595</v>
      </c>
      <c r="J2" t="s">
        <v>2</v>
      </c>
      <c r="K2" t="s">
        <v>596</v>
      </c>
      <c r="L2">
        <v>1191</v>
      </c>
      <c r="N2">
        <v>74472246</v>
      </c>
      <c r="O2" t="s">
        <v>594</v>
      </c>
      <c r="P2" t="s">
        <v>594</v>
      </c>
      <c r="Q2">
        <v>1</v>
      </c>
      <c r="W2">
        <v>0</v>
      </c>
      <c r="X2">
        <v>-1417349443</v>
      </c>
      <c r="Y2">
        <v>28.53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2</v>
      </c>
      <c r="AT2">
        <v>28.53</v>
      </c>
      <c r="AU2" t="s">
        <v>2</v>
      </c>
      <c r="AV2">
        <v>2</v>
      </c>
      <c r="AW2">
        <v>2</v>
      </c>
      <c r="AX2">
        <v>224392174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1857.3029999999999</v>
      </c>
      <c r="CY2">
        <f>AD2</f>
        <v>0</v>
      </c>
      <c r="CZ2">
        <f>AH2</f>
        <v>0</v>
      </c>
      <c r="DA2">
        <f>AL2</f>
        <v>1</v>
      </c>
      <c r="DB2">
        <f>ROUND(ROUND(AT2*CZ2,2),2)</f>
        <v>0</v>
      </c>
      <c r="DC2">
        <f>ROUND(ROUND(AT2*AG2,2),2)</f>
        <v>0</v>
      </c>
    </row>
    <row r="3" spans="1:107" x14ac:dyDescent="0.2">
      <c r="A3">
        <f>ROW(Source!A28)</f>
        <v>28</v>
      </c>
      <c r="B3">
        <v>224391872</v>
      </c>
      <c r="C3">
        <v>224392167</v>
      </c>
      <c r="D3">
        <v>213434672</v>
      </c>
      <c r="E3">
        <v>1</v>
      </c>
      <c r="F3">
        <v>1</v>
      </c>
      <c r="G3">
        <v>1</v>
      </c>
      <c r="H3">
        <v>2</v>
      </c>
      <c r="I3" t="s">
        <v>597</v>
      </c>
      <c r="J3" t="s">
        <v>598</v>
      </c>
      <c r="K3" t="s">
        <v>599</v>
      </c>
      <c r="L3">
        <v>1368</v>
      </c>
      <c r="N3">
        <v>1011</v>
      </c>
      <c r="O3" t="s">
        <v>600</v>
      </c>
      <c r="P3" t="s">
        <v>600</v>
      </c>
      <c r="Q3">
        <v>1</v>
      </c>
      <c r="W3">
        <v>0</v>
      </c>
      <c r="X3">
        <v>734155226</v>
      </c>
      <c r="Y3">
        <v>7.13</v>
      </c>
      <c r="AA3">
        <v>0</v>
      </c>
      <c r="AB3">
        <v>79.069999999999993</v>
      </c>
      <c r="AC3">
        <v>13.5</v>
      </c>
      <c r="AD3">
        <v>0</v>
      </c>
      <c r="AE3">
        <v>0</v>
      </c>
      <c r="AF3">
        <v>79.069999999999993</v>
      </c>
      <c r="AG3">
        <v>13.5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2</v>
      </c>
      <c r="AT3">
        <v>7.13</v>
      </c>
      <c r="AU3" t="s">
        <v>2</v>
      </c>
      <c r="AV3">
        <v>0</v>
      </c>
      <c r="AW3">
        <v>2</v>
      </c>
      <c r="AX3">
        <v>224392175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Y3*Source!I28</f>
        <v>464.16299999999995</v>
      </c>
      <c r="CY3">
        <f>AB3</f>
        <v>79.069999999999993</v>
      </c>
      <c r="CZ3">
        <f>AF3</f>
        <v>79.069999999999993</v>
      </c>
      <c r="DA3">
        <f>AJ3</f>
        <v>1</v>
      </c>
      <c r="DB3">
        <f>ROUND(ROUND(AT3*CZ3,2),2)</f>
        <v>563.77</v>
      </c>
      <c r="DC3">
        <f>ROUND(ROUND(AT3*AG3,2),2)</f>
        <v>96.26</v>
      </c>
    </row>
    <row r="4" spans="1:107" x14ac:dyDescent="0.2">
      <c r="A4">
        <f>ROW(Source!A28)</f>
        <v>28</v>
      </c>
      <c r="B4">
        <v>224391872</v>
      </c>
      <c r="C4">
        <v>224392167</v>
      </c>
      <c r="D4">
        <v>213434737</v>
      </c>
      <c r="E4">
        <v>1</v>
      </c>
      <c r="F4">
        <v>1</v>
      </c>
      <c r="G4">
        <v>1</v>
      </c>
      <c r="H4">
        <v>2</v>
      </c>
      <c r="I4" t="s">
        <v>601</v>
      </c>
      <c r="J4" t="s">
        <v>602</v>
      </c>
      <c r="K4" t="s">
        <v>603</v>
      </c>
      <c r="L4">
        <v>1368</v>
      </c>
      <c r="N4">
        <v>1011</v>
      </c>
      <c r="O4" t="s">
        <v>600</v>
      </c>
      <c r="P4" t="s">
        <v>600</v>
      </c>
      <c r="Q4">
        <v>1</v>
      </c>
      <c r="W4">
        <v>0</v>
      </c>
      <c r="X4">
        <v>1947716975</v>
      </c>
      <c r="Y4">
        <v>21.4</v>
      </c>
      <c r="AA4">
        <v>0</v>
      </c>
      <c r="AB4">
        <v>115.27</v>
      </c>
      <c r="AC4">
        <v>13.5</v>
      </c>
      <c r="AD4">
        <v>0</v>
      </c>
      <c r="AE4">
        <v>0</v>
      </c>
      <c r="AF4">
        <v>115.27</v>
      </c>
      <c r="AG4">
        <v>13.5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2</v>
      </c>
      <c r="AT4">
        <v>21.4</v>
      </c>
      <c r="AU4" t="s">
        <v>2</v>
      </c>
      <c r="AV4">
        <v>0</v>
      </c>
      <c r="AW4">
        <v>2</v>
      </c>
      <c r="AX4">
        <v>224392176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Y4*Source!I28</f>
        <v>1393.1399999999999</v>
      </c>
      <c r="CY4">
        <f>AB4</f>
        <v>115.27</v>
      </c>
      <c r="CZ4">
        <f>AF4</f>
        <v>115.27</v>
      </c>
      <c r="DA4">
        <f>AJ4</f>
        <v>1</v>
      </c>
      <c r="DB4">
        <f>ROUND(ROUND(AT4*CZ4,2),2)</f>
        <v>2466.7800000000002</v>
      </c>
      <c r="DC4">
        <f>ROUND(ROUND(AT4*AG4,2),2)</f>
        <v>288.89999999999998</v>
      </c>
    </row>
    <row r="5" spans="1:107" x14ac:dyDescent="0.2">
      <c r="A5">
        <f>ROW(Source!A28)</f>
        <v>28</v>
      </c>
      <c r="B5">
        <v>224391872</v>
      </c>
      <c r="C5">
        <v>224392167</v>
      </c>
      <c r="D5">
        <v>213291465</v>
      </c>
      <c r="E5">
        <v>1</v>
      </c>
      <c r="F5">
        <v>1</v>
      </c>
      <c r="G5">
        <v>1</v>
      </c>
      <c r="H5">
        <v>3</v>
      </c>
      <c r="I5" t="s">
        <v>604</v>
      </c>
      <c r="J5" t="s">
        <v>605</v>
      </c>
      <c r="K5" t="s">
        <v>606</v>
      </c>
      <c r="L5">
        <v>1339</v>
      </c>
      <c r="N5">
        <v>1007</v>
      </c>
      <c r="O5" t="s">
        <v>331</v>
      </c>
      <c r="P5" t="s">
        <v>331</v>
      </c>
      <c r="Q5">
        <v>1</v>
      </c>
      <c r="W5">
        <v>0</v>
      </c>
      <c r="X5">
        <v>-729022502</v>
      </c>
      <c r="Y5">
        <v>0.04</v>
      </c>
      <c r="AA5">
        <v>108.4</v>
      </c>
      <c r="AB5">
        <v>0</v>
      </c>
      <c r="AC5">
        <v>0</v>
      </c>
      <c r="AD5">
        <v>0</v>
      </c>
      <c r="AE5">
        <v>108.4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2</v>
      </c>
      <c r="AT5">
        <v>0.04</v>
      </c>
      <c r="AU5" t="s">
        <v>2</v>
      </c>
      <c r="AV5">
        <v>0</v>
      </c>
      <c r="AW5">
        <v>2</v>
      </c>
      <c r="AX5">
        <v>224392177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Y5*Source!I28</f>
        <v>2.6039999999999996</v>
      </c>
      <c r="CY5">
        <f>AA5</f>
        <v>108.4</v>
      </c>
      <c r="CZ5">
        <f>AE5</f>
        <v>108.4</v>
      </c>
      <c r="DA5">
        <f>AI5</f>
        <v>1</v>
      </c>
      <c r="DB5">
        <f>ROUND(ROUND(AT5*CZ5,2),2)</f>
        <v>4.34</v>
      </c>
      <c r="DC5">
        <f>ROUND(ROUND(AT5*AG5,2),2)</f>
        <v>0</v>
      </c>
    </row>
    <row r="6" spans="1:107" x14ac:dyDescent="0.2">
      <c r="A6">
        <f>ROW(Source!A29)</f>
        <v>29</v>
      </c>
      <c r="B6">
        <v>224391872</v>
      </c>
      <c r="C6">
        <v>224393672</v>
      </c>
      <c r="D6">
        <v>221373396</v>
      </c>
      <c r="E6">
        <v>68</v>
      </c>
      <c r="F6">
        <v>1</v>
      </c>
      <c r="G6">
        <v>1</v>
      </c>
      <c r="H6">
        <v>1</v>
      </c>
      <c r="I6" t="s">
        <v>607</v>
      </c>
      <c r="J6" t="s">
        <v>2</v>
      </c>
      <c r="K6" t="s">
        <v>608</v>
      </c>
      <c r="L6">
        <v>1191</v>
      </c>
      <c r="N6">
        <v>74472246</v>
      </c>
      <c r="O6" t="s">
        <v>594</v>
      </c>
      <c r="P6" t="s">
        <v>594</v>
      </c>
      <c r="Q6">
        <v>1</v>
      </c>
      <c r="W6">
        <v>0</v>
      </c>
      <c r="X6">
        <v>246699258</v>
      </c>
      <c r="Y6">
        <v>235.2</v>
      </c>
      <c r="AA6">
        <v>0</v>
      </c>
      <c r="AB6">
        <v>0</v>
      </c>
      <c r="AC6">
        <v>0</v>
      </c>
      <c r="AD6">
        <v>8.3800000000000008</v>
      </c>
      <c r="AE6">
        <v>0</v>
      </c>
      <c r="AF6">
        <v>0</v>
      </c>
      <c r="AG6">
        <v>0</v>
      </c>
      <c r="AH6">
        <v>8.3800000000000008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2</v>
      </c>
      <c r="AT6">
        <v>196</v>
      </c>
      <c r="AU6" t="s">
        <v>30</v>
      </c>
      <c r="AV6">
        <v>1</v>
      </c>
      <c r="AW6">
        <v>2</v>
      </c>
      <c r="AX6">
        <v>224393673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Y6*Source!I29</f>
        <v>82.32</v>
      </c>
      <c r="CY6">
        <f>AD6</f>
        <v>8.3800000000000008</v>
      </c>
      <c r="CZ6">
        <f>AH6</f>
        <v>8.3800000000000008</v>
      </c>
      <c r="DA6">
        <f>AL6</f>
        <v>1</v>
      </c>
      <c r="DB6">
        <f>ROUND((ROUND(AT6*CZ6,2)*1.2),2)</f>
        <v>1970.98</v>
      </c>
      <c r="DC6">
        <f>ROUND((ROUND(AT6*AG6,2)*1.2),2)</f>
        <v>0</v>
      </c>
    </row>
    <row r="7" spans="1:107" x14ac:dyDescent="0.2">
      <c r="A7">
        <f>ROW(Source!A30)</f>
        <v>30</v>
      </c>
      <c r="B7">
        <v>224391872</v>
      </c>
      <c r="C7">
        <v>224392185</v>
      </c>
      <c r="D7">
        <v>221373368</v>
      </c>
      <c r="E7">
        <v>68</v>
      </c>
      <c r="F7">
        <v>1</v>
      </c>
      <c r="G7">
        <v>1</v>
      </c>
      <c r="H7">
        <v>1</v>
      </c>
      <c r="I7" t="s">
        <v>592</v>
      </c>
      <c r="J7" t="s">
        <v>2</v>
      </c>
      <c r="K7" t="s">
        <v>609</v>
      </c>
      <c r="L7">
        <v>1191</v>
      </c>
      <c r="N7">
        <v>74472246</v>
      </c>
      <c r="O7" t="s">
        <v>594</v>
      </c>
      <c r="P7" t="s">
        <v>594</v>
      </c>
      <c r="Q7">
        <v>1</v>
      </c>
      <c r="W7">
        <v>0</v>
      </c>
      <c r="X7">
        <v>2031828327</v>
      </c>
      <c r="Y7">
        <v>8</v>
      </c>
      <c r="AA7">
        <v>0</v>
      </c>
      <c r="AB7">
        <v>0</v>
      </c>
      <c r="AC7">
        <v>0</v>
      </c>
      <c r="AD7">
        <v>7.8</v>
      </c>
      <c r="AE7">
        <v>0</v>
      </c>
      <c r="AF7">
        <v>0</v>
      </c>
      <c r="AG7">
        <v>0</v>
      </c>
      <c r="AH7">
        <v>7.8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2</v>
      </c>
      <c r="AT7">
        <v>8</v>
      </c>
      <c r="AU7" t="s">
        <v>2</v>
      </c>
      <c r="AV7">
        <v>1</v>
      </c>
      <c r="AW7">
        <v>2</v>
      </c>
      <c r="AX7">
        <v>224393639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Y7*Source!I30</f>
        <v>0.28000000000000003</v>
      </c>
      <c r="CY7">
        <f>AD7</f>
        <v>7.8</v>
      </c>
      <c r="CZ7">
        <f>AH7</f>
        <v>7.8</v>
      </c>
      <c r="DA7">
        <f>AL7</f>
        <v>1</v>
      </c>
      <c r="DB7">
        <f t="shared" ref="DB7:DB38" si="0">ROUND(ROUND(AT7*CZ7,2),2)</f>
        <v>62.4</v>
      </c>
      <c r="DC7">
        <f t="shared" ref="DC7:DC38" si="1">ROUND(ROUND(AT7*AG7,2),2)</f>
        <v>0</v>
      </c>
    </row>
    <row r="8" spans="1:107" x14ac:dyDescent="0.2">
      <c r="A8">
        <f>ROW(Source!A30)</f>
        <v>30</v>
      </c>
      <c r="B8">
        <v>224391872</v>
      </c>
      <c r="C8">
        <v>224392185</v>
      </c>
      <c r="D8">
        <v>221373598</v>
      </c>
      <c r="E8">
        <v>68</v>
      </c>
      <c r="F8">
        <v>1</v>
      </c>
      <c r="G8">
        <v>1</v>
      </c>
      <c r="H8">
        <v>1</v>
      </c>
      <c r="I8" t="s">
        <v>595</v>
      </c>
      <c r="J8" t="s">
        <v>2</v>
      </c>
      <c r="K8" t="s">
        <v>596</v>
      </c>
      <c r="L8">
        <v>1191</v>
      </c>
      <c r="N8">
        <v>74472246</v>
      </c>
      <c r="O8" t="s">
        <v>594</v>
      </c>
      <c r="P8" t="s">
        <v>594</v>
      </c>
      <c r="Q8">
        <v>1</v>
      </c>
      <c r="W8">
        <v>0</v>
      </c>
      <c r="X8">
        <v>-1417349443</v>
      </c>
      <c r="Y8">
        <v>23.2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2</v>
      </c>
      <c r="AT8">
        <v>23.2</v>
      </c>
      <c r="AU8" t="s">
        <v>2</v>
      </c>
      <c r="AV8">
        <v>2</v>
      </c>
      <c r="AW8">
        <v>2</v>
      </c>
      <c r="AX8">
        <v>224393640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Y8*Source!I30</f>
        <v>0.81200000000000006</v>
      </c>
      <c r="CY8">
        <f>AD8</f>
        <v>0</v>
      </c>
      <c r="CZ8">
        <f>AH8</f>
        <v>0</v>
      </c>
      <c r="DA8">
        <f>AL8</f>
        <v>1</v>
      </c>
      <c r="DB8">
        <f t="shared" si="0"/>
        <v>0</v>
      </c>
      <c r="DC8">
        <f t="shared" si="1"/>
        <v>0</v>
      </c>
    </row>
    <row r="9" spans="1:107" x14ac:dyDescent="0.2">
      <c r="A9">
        <f>ROW(Source!A30)</f>
        <v>30</v>
      </c>
      <c r="B9">
        <v>224391872</v>
      </c>
      <c r="C9">
        <v>224392185</v>
      </c>
      <c r="D9">
        <v>221534588</v>
      </c>
      <c r="E9">
        <v>1</v>
      </c>
      <c r="F9">
        <v>1</v>
      </c>
      <c r="G9">
        <v>1</v>
      </c>
      <c r="H9">
        <v>2</v>
      </c>
      <c r="I9" t="s">
        <v>597</v>
      </c>
      <c r="J9" t="s">
        <v>598</v>
      </c>
      <c r="K9" t="s">
        <v>599</v>
      </c>
      <c r="L9">
        <v>1367</v>
      </c>
      <c r="N9">
        <v>1011</v>
      </c>
      <c r="O9" t="s">
        <v>610</v>
      </c>
      <c r="P9" t="s">
        <v>610</v>
      </c>
      <c r="Q9">
        <v>1</v>
      </c>
      <c r="W9">
        <v>0</v>
      </c>
      <c r="X9">
        <v>-1670230060</v>
      </c>
      <c r="Y9">
        <v>5.8</v>
      </c>
      <c r="AA9">
        <v>0</v>
      </c>
      <c r="AB9">
        <v>79.069999999999993</v>
      </c>
      <c r="AC9">
        <v>13.5</v>
      </c>
      <c r="AD9">
        <v>0</v>
      </c>
      <c r="AE9">
        <v>0</v>
      </c>
      <c r="AF9">
        <v>79.069999999999993</v>
      </c>
      <c r="AG9">
        <v>13.5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2</v>
      </c>
      <c r="AT9">
        <v>5.8</v>
      </c>
      <c r="AU9" t="s">
        <v>2</v>
      </c>
      <c r="AV9">
        <v>0</v>
      </c>
      <c r="AW9">
        <v>2</v>
      </c>
      <c r="AX9">
        <v>224393641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Y9*Source!I30</f>
        <v>0.20300000000000001</v>
      </c>
      <c r="CY9">
        <f>AB9</f>
        <v>79.069999999999993</v>
      </c>
      <c r="CZ9">
        <f>AF9</f>
        <v>79.069999999999993</v>
      </c>
      <c r="DA9">
        <f>AJ9</f>
        <v>1</v>
      </c>
      <c r="DB9">
        <f t="shared" si="0"/>
        <v>458.61</v>
      </c>
      <c r="DC9">
        <f t="shared" si="1"/>
        <v>78.3</v>
      </c>
    </row>
    <row r="10" spans="1:107" x14ac:dyDescent="0.2">
      <c r="A10">
        <f>ROW(Source!A30)</f>
        <v>30</v>
      </c>
      <c r="B10">
        <v>224391872</v>
      </c>
      <c r="C10">
        <v>224392185</v>
      </c>
      <c r="D10">
        <v>221534653</v>
      </c>
      <c r="E10">
        <v>1</v>
      </c>
      <c r="F10">
        <v>1</v>
      </c>
      <c r="G10">
        <v>1</v>
      </c>
      <c r="H10">
        <v>2</v>
      </c>
      <c r="I10" t="s">
        <v>601</v>
      </c>
      <c r="J10" t="s">
        <v>602</v>
      </c>
      <c r="K10" t="s">
        <v>603</v>
      </c>
      <c r="L10">
        <v>1367</v>
      </c>
      <c r="N10">
        <v>1011</v>
      </c>
      <c r="O10" t="s">
        <v>610</v>
      </c>
      <c r="P10" t="s">
        <v>610</v>
      </c>
      <c r="Q10">
        <v>1</v>
      </c>
      <c r="W10">
        <v>0</v>
      </c>
      <c r="X10">
        <v>-1179727695</v>
      </c>
      <c r="Y10">
        <v>17.399999999999999</v>
      </c>
      <c r="AA10">
        <v>0</v>
      </c>
      <c r="AB10">
        <v>115.27</v>
      </c>
      <c r="AC10">
        <v>13.5</v>
      </c>
      <c r="AD10">
        <v>0</v>
      </c>
      <c r="AE10">
        <v>0</v>
      </c>
      <c r="AF10">
        <v>115.27</v>
      </c>
      <c r="AG10">
        <v>13.5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2</v>
      </c>
      <c r="AT10">
        <v>17.399999999999999</v>
      </c>
      <c r="AU10" t="s">
        <v>2</v>
      </c>
      <c r="AV10">
        <v>0</v>
      </c>
      <c r="AW10">
        <v>2</v>
      </c>
      <c r="AX10">
        <v>224393642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Y10*Source!I30</f>
        <v>0.60899999999999999</v>
      </c>
      <c r="CY10">
        <f>AB10</f>
        <v>115.27</v>
      </c>
      <c r="CZ10">
        <f>AF10</f>
        <v>115.27</v>
      </c>
      <c r="DA10">
        <f>AJ10</f>
        <v>1</v>
      </c>
      <c r="DB10">
        <f t="shared" si="0"/>
        <v>2005.7</v>
      </c>
      <c r="DC10">
        <f t="shared" si="1"/>
        <v>234.9</v>
      </c>
    </row>
    <row r="11" spans="1:107" x14ac:dyDescent="0.2">
      <c r="A11">
        <f>ROW(Source!A30)</f>
        <v>30</v>
      </c>
      <c r="B11">
        <v>224391872</v>
      </c>
      <c r="C11">
        <v>224392185</v>
      </c>
      <c r="D11">
        <v>221390134</v>
      </c>
      <c r="E11">
        <v>1</v>
      </c>
      <c r="F11">
        <v>1</v>
      </c>
      <c r="G11">
        <v>1</v>
      </c>
      <c r="H11">
        <v>3</v>
      </c>
      <c r="I11" t="s">
        <v>604</v>
      </c>
      <c r="J11" t="s">
        <v>605</v>
      </c>
      <c r="K11" t="s">
        <v>606</v>
      </c>
      <c r="L11">
        <v>1339</v>
      </c>
      <c r="N11">
        <v>1007</v>
      </c>
      <c r="O11" t="s">
        <v>331</v>
      </c>
      <c r="P11" t="s">
        <v>331</v>
      </c>
      <c r="Q11">
        <v>1</v>
      </c>
      <c r="W11">
        <v>0</v>
      </c>
      <c r="X11">
        <v>1777570174</v>
      </c>
      <c r="Y11">
        <v>0.03</v>
      </c>
      <c r="AA11">
        <v>108.4</v>
      </c>
      <c r="AB11">
        <v>0</v>
      </c>
      <c r="AC11">
        <v>0</v>
      </c>
      <c r="AD11">
        <v>0</v>
      </c>
      <c r="AE11">
        <v>108.4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2</v>
      </c>
      <c r="AT11">
        <v>0.03</v>
      </c>
      <c r="AU11" t="s">
        <v>2</v>
      </c>
      <c r="AV11">
        <v>0</v>
      </c>
      <c r="AW11">
        <v>2</v>
      </c>
      <c r="AX11">
        <v>224393643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Y11*Source!I30</f>
        <v>1.0500000000000002E-3</v>
      </c>
      <c r="CY11">
        <f>AA11</f>
        <v>108.4</v>
      </c>
      <c r="CZ11">
        <f>AE11</f>
        <v>108.4</v>
      </c>
      <c r="DA11">
        <f>AI11</f>
        <v>1</v>
      </c>
      <c r="DB11">
        <f t="shared" si="0"/>
        <v>3.25</v>
      </c>
      <c r="DC11">
        <f t="shared" si="1"/>
        <v>0</v>
      </c>
    </row>
    <row r="12" spans="1:107" x14ac:dyDescent="0.2">
      <c r="A12">
        <f>ROW(Source!A32)</f>
        <v>32</v>
      </c>
      <c r="B12">
        <v>224391872</v>
      </c>
      <c r="C12">
        <v>224392197</v>
      </c>
      <c r="D12">
        <v>213275850</v>
      </c>
      <c r="E12">
        <v>54</v>
      </c>
      <c r="F12">
        <v>1</v>
      </c>
      <c r="G12">
        <v>1</v>
      </c>
      <c r="H12">
        <v>1</v>
      </c>
      <c r="I12" t="s">
        <v>592</v>
      </c>
      <c r="J12" t="s">
        <v>2</v>
      </c>
      <c r="K12" t="s">
        <v>593</v>
      </c>
      <c r="L12">
        <v>1191</v>
      </c>
      <c r="N12">
        <v>74472246</v>
      </c>
      <c r="O12" t="s">
        <v>594</v>
      </c>
      <c r="P12" t="s">
        <v>594</v>
      </c>
      <c r="Q12">
        <v>1</v>
      </c>
      <c r="W12">
        <v>0</v>
      </c>
      <c r="X12">
        <v>735429535</v>
      </c>
      <c r="Y12">
        <v>2.72</v>
      </c>
      <c r="AA12">
        <v>0</v>
      </c>
      <c r="AB12">
        <v>0</v>
      </c>
      <c r="AC12">
        <v>0</v>
      </c>
      <c r="AD12">
        <v>7.8</v>
      </c>
      <c r="AE12">
        <v>0</v>
      </c>
      <c r="AF12">
        <v>0</v>
      </c>
      <c r="AG12">
        <v>0</v>
      </c>
      <c r="AH12">
        <v>7.8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2</v>
      </c>
      <c r="AT12">
        <v>2.72</v>
      </c>
      <c r="AU12" t="s">
        <v>2</v>
      </c>
      <c r="AV12">
        <v>1</v>
      </c>
      <c r="AW12">
        <v>2</v>
      </c>
      <c r="AX12">
        <v>224392203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Y12*Source!I32</f>
        <v>27.200000000000003</v>
      </c>
      <c r="CY12">
        <f>AD12</f>
        <v>7.8</v>
      </c>
      <c r="CZ12">
        <f>AH12</f>
        <v>7.8</v>
      </c>
      <c r="DA12">
        <f>AL12</f>
        <v>1</v>
      </c>
      <c r="DB12">
        <f t="shared" si="0"/>
        <v>21.22</v>
      </c>
      <c r="DC12">
        <f t="shared" si="1"/>
        <v>0</v>
      </c>
    </row>
    <row r="13" spans="1:107" x14ac:dyDescent="0.2">
      <c r="A13">
        <f>ROW(Source!A32)</f>
        <v>32</v>
      </c>
      <c r="B13">
        <v>224391872</v>
      </c>
      <c r="C13">
        <v>224392197</v>
      </c>
      <c r="D13">
        <v>213276063</v>
      </c>
      <c r="E13">
        <v>54</v>
      </c>
      <c r="F13">
        <v>1</v>
      </c>
      <c r="G13">
        <v>1</v>
      </c>
      <c r="H13">
        <v>1</v>
      </c>
      <c r="I13" t="s">
        <v>595</v>
      </c>
      <c r="J13" t="s">
        <v>2</v>
      </c>
      <c r="K13" t="s">
        <v>596</v>
      </c>
      <c r="L13">
        <v>1191</v>
      </c>
      <c r="N13">
        <v>74472246</v>
      </c>
      <c r="O13" t="s">
        <v>594</v>
      </c>
      <c r="P13" t="s">
        <v>594</v>
      </c>
      <c r="Q13">
        <v>1</v>
      </c>
      <c r="W13">
        <v>0</v>
      </c>
      <c r="X13">
        <v>-1417349443</v>
      </c>
      <c r="Y13">
        <v>3.03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2</v>
      </c>
      <c r="AT13">
        <v>3.03</v>
      </c>
      <c r="AU13" t="s">
        <v>2</v>
      </c>
      <c r="AV13">
        <v>2</v>
      </c>
      <c r="AW13">
        <v>2</v>
      </c>
      <c r="AX13">
        <v>224392204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Y13*Source!I32</f>
        <v>30.299999999999997</v>
      </c>
      <c r="CY13">
        <f>AD13</f>
        <v>0</v>
      </c>
      <c r="CZ13">
        <f>AH13</f>
        <v>0</v>
      </c>
      <c r="DA13">
        <f>AL13</f>
        <v>1</v>
      </c>
      <c r="DB13">
        <f t="shared" si="0"/>
        <v>0</v>
      </c>
      <c r="DC13">
        <f t="shared" si="1"/>
        <v>0</v>
      </c>
    </row>
    <row r="14" spans="1:107" x14ac:dyDescent="0.2">
      <c r="A14">
        <f>ROW(Source!A32)</f>
        <v>32</v>
      </c>
      <c r="B14">
        <v>224391872</v>
      </c>
      <c r="C14">
        <v>224392197</v>
      </c>
      <c r="D14">
        <v>213434672</v>
      </c>
      <c r="E14">
        <v>1</v>
      </c>
      <c r="F14">
        <v>1</v>
      </c>
      <c r="G14">
        <v>1</v>
      </c>
      <c r="H14">
        <v>2</v>
      </c>
      <c r="I14" t="s">
        <v>597</v>
      </c>
      <c r="J14" t="s">
        <v>598</v>
      </c>
      <c r="K14" t="s">
        <v>599</v>
      </c>
      <c r="L14">
        <v>1368</v>
      </c>
      <c r="N14">
        <v>1011</v>
      </c>
      <c r="O14" t="s">
        <v>600</v>
      </c>
      <c r="P14" t="s">
        <v>600</v>
      </c>
      <c r="Q14">
        <v>1</v>
      </c>
      <c r="W14">
        <v>0</v>
      </c>
      <c r="X14">
        <v>734155226</v>
      </c>
      <c r="Y14">
        <v>2.96</v>
      </c>
      <c r="AA14">
        <v>0</v>
      </c>
      <c r="AB14">
        <v>79.069999999999993</v>
      </c>
      <c r="AC14">
        <v>13.5</v>
      </c>
      <c r="AD14">
        <v>0</v>
      </c>
      <c r="AE14">
        <v>0</v>
      </c>
      <c r="AF14">
        <v>79.069999999999993</v>
      </c>
      <c r="AG14">
        <v>13.5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2</v>
      </c>
      <c r="AT14">
        <v>2.96</v>
      </c>
      <c r="AU14" t="s">
        <v>2</v>
      </c>
      <c r="AV14">
        <v>0</v>
      </c>
      <c r="AW14">
        <v>2</v>
      </c>
      <c r="AX14">
        <v>224392205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Y14*Source!I32</f>
        <v>29.6</v>
      </c>
      <c r="CY14">
        <f>AB14</f>
        <v>79.069999999999993</v>
      </c>
      <c r="CZ14">
        <f>AF14</f>
        <v>79.069999999999993</v>
      </c>
      <c r="DA14">
        <f>AJ14</f>
        <v>1</v>
      </c>
      <c r="DB14">
        <f t="shared" si="0"/>
        <v>234.05</v>
      </c>
      <c r="DC14">
        <f t="shared" si="1"/>
        <v>39.96</v>
      </c>
    </row>
    <row r="15" spans="1:107" x14ac:dyDescent="0.2">
      <c r="A15">
        <f>ROW(Source!A32)</f>
        <v>32</v>
      </c>
      <c r="B15">
        <v>224391872</v>
      </c>
      <c r="C15">
        <v>224392197</v>
      </c>
      <c r="D15">
        <v>213436148</v>
      </c>
      <c r="E15">
        <v>1</v>
      </c>
      <c r="F15">
        <v>1</v>
      </c>
      <c r="G15">
        <v>1</v>
      </c>
      <c r="H15">
        <v>2</v>
      </c>
      <c r="I15" t="s">
        <v>611</v>
      </c>
      <c r="J15" t="s">
        <v>612</v>
      </c>
      <c r="K15" t="s">
        <v>613</v>
      </c>
      <c r="L15">
        <v>1368</v>
      </c>
      <c r="N15">
        <v>1011</v>
      </c>
      <c r="O15" t="s">
        <v>600</v>
      </c>
      <c r="P15" t="s">
        <v>600</v>
      </c>
      <c r="Q15">
        <v>1</v>
      </c>
      <c r="W15">
        <v>0</v>
      </c>
      <c r="X15">
        <v>-1770761676</v>
      </c>
      <c r="Y15">
        <v>7.0000000000000007E-2</v>
      </c>
      <c r="AA15">
        <v>0</v>
      </c>
      <c r="AB15">
        <v>89.54</v>
      </c>
      <c r="AC15">
        <v>11.6</v>
      </c>
      <c r="AD15">
        <v>0</v>
      </c>
      <c r="AE15">
        <v>0</v>
      </c>
      <c r="AF15">
        <v>89.54</v>
      </c>
      <c r="AG15">
        <v>11.6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2</v>
      </c>
      <c r="AT15">
        <v>7.0000000000000007E-2</v>
      </c>
      <c r="AU15" t="s">
        <v>2</v>
      </c>
      <c r="AV15">
        <v>0</v>
      </c>
      <c r="AW15">
        <v>2</v>
      </c>
      <c r="AX15">
        <v>224392206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Y15*Source!I32</f>
        <v>0.70000000000000007</v>
      </c>
      <c r="CY15">
        <f>AB15</f>
        <v>89.54</v>
      </c>
      <c r="CZ15">
        <f>AF15</f>
        <v>89.54</v>
      </c>
      <c r="DA15">
        <f>AJ15</f>
        <v>1</v>
      </c>
      <c r="DB15">
        <f t="shared" si="0"/>
        <v>6.27</v>
      </c>
      <c r="DC15">
        <f t="shared" si="1"/>
        <v>0.81</v>
      </c>
    </row>
    <row r="16" spans="1:107" x14ac:dyDescent="0.2">
      <c r="A16">
        <f>ROW(Source!A32)</f>
        <v>32</v>
      </c>
      <c r="B16">
        <v>224391872</v>
      </c>
      <c r="C16">
        <v>224392197</v>
      </c>
      <c r="D16">
        <v>213291465</v>
      </c>
      <c r="E16">
        <v>1</v>
      </c>
      <c r="F16">
        <v>1</v>
      </c>
      <c r="G16">
        <v>1</v>
      </c>
      <c r="H16">
        <v>3</v>
      </c>
      <c r="I16" t="s">
        <v>604</v>
      </c>
      <c r="J16" t="s">
        <v>605</v>
      </c>
      <c r="K16" t="s">
        <v>606</v>
      </c>
      <c r="L16">
        <v>1339</v>
      </c>
      <c r="N16">
        <v>1007</v>
      </c>
      <c r="O16" t="s">
        <v>331</v>
      </c>
      <c r="P16" t="s">
        <v>331</v>
      </c>
      <c r="Q16">
        <v>1</v>
      </c>
      <c r="W16">
        <v>0</v>
      </c>
      <c r="X16">
        <v>-729022502</v>
      </c>
      <c r="Y16">
        <v>0.02</v>
      </c>
      <c r="AA16">
        <v>108.4</v>
      </c>
      <c r="AB16">
        <v>0</v>
      </c>
      <c r="AC16">
        <v>0</v>
      </c>
      <c r="AD16">
        <v>0</v>
      </c>
      <c r="AE16">
        <v>108.4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2</v>
      </c>
      <c r="AT16">
        <v>0.02</v>
      </c>
      <c r="AU16" t="s">
        <v>2</v>
      </c>
      <c r="AV16">
        <v>0</v>
      </c>
      <c r="AW16">
        <v>2</v>
      </c>
      <c r="AX16">
        <v>224392207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Y16*Source!I32</f>
        <v>0.2</v>
      </c>
      <c r="CY16">
        <f>AA16</f>
        <v>108.4</v>
      </c>
      <c r="CZ16">
        <f>AE16</f>
        <v>108.4</v>
      </c>
      <c r="DA16">
        <f>AI16</f>
        <v>1</v>
      </c>
      <c r="DB16">
        <f t="shared" si="0"/>
        <v>2.17</v>
      </c>
      <c r="DC16">
        <f t="shared" si="1"/>
        <v>0</v>
      </c>
    </row>
    <row r="17" spans="1:107" x14ac:dyDescent="0.2">
      <c r="A17">
        <f>ROW(Source!A33)</f>
        <v>33</v>
      </c>
      <c r="B17">
        <v>224391872</v>
      </c>
      <c r="C17">
        <v>224392208</v>
      </c>
      <c r="D17">
        <v>213275850</v>
      </c>
      <c r="E17">
        <v>54</v>
      </c>
      <c r="F17">
        <v>1</v>
      </c>
      <c r="G17">
        <v>1</v>
      </c>
      <c r="H17">
        <v>1</v>
      </c>
      <c r="I17" t="s">
        <v>592</v>
      </c>
      <c r="J17" t="s">
        <v>2</v>
      </c>
      <c r="K17" t="s">
        <v>593</v>
      </c>
      <c r="L17">
        <v>1191</v>
      </c>
      <c r="N17">
        <v>74472246</v>
      </c>
      <c r="O17" t="s">
        <v>594</v>
      </c>
      <c r="P17" t="s">
        <v>594</v>
      </c>
      <c r="Q17">
        <v>1</v>
      </c>
      <c r="W17">
        <v>0</v>
      </c>
      <c r="X17">
        <v>735429535</v>
      </c>
      <c r="Y17">
        <v>85.8</v>
      </c>
      <c r="AA17">
        <v>0</v>
      </c>
      <c r="AB17">
        <v>0</v>
      </c>
      <c r="AC17">
        <v>0</v>
      </c>
      <c r="AD17">
        <v>7.8</v>
      </c>
      <c r="AE17">
        <v>0</v>
      </c>
      <c r="AF17">
        <v>0</v>
      </c>
      <c r="AG17">
        <v>0</v>
      </c>
      <c r="AH17">
        <v>7.8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2</v>
      </c>
      <c r="AT17">
        <v>85.8</v>
      </c>
      <c r="AU17" t="s">
        <v>2</v>
      </c>
      <c r="AV17">
        <v>1</v>
      </c>
      <c r="AW17">
        <v>2</v>
      </c>
      <c r="AX17">
        <v>224392211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Y17*Source!I33</f>
        <v>60060</v>
      </c>
      <c r="CY17">
        <f>AD17</f>
        <v>7.8</v>
      </c>
      <c r="CZ17">
        <f>AH17</f>
        <v>7.8</v>
      </c>
      <c r="DA17">
        <f>AL17</f>
        <v>1</v>
      </c>
      <c r="DB17">
        <f t="shared" si="0"/>
        <v>669.24</v>
      </c>
      <c r="DC17">
        <f t="shared" si="1"/>
        <v>0</v>
      </c>
    </row>
    <row r="18" spans="1:107" x14ac:dyDescent="0.2">
      <c r="A18">
        <f>ROW(Source!A33)</f>
        <v>33</v>
      </c>
      <c r="B18">
        <v>224391872</v>
      </c>
      <c r="C18">
        <v>224392208</v>
      </c>
      <c r="D18">
        <v>213436466</v>
      </c>
      <c r="E18">
        <v>1</v>
      </c>
      <c r="F18">
        <v>1</v>
      </c>
      <c r="G18">
        <v>1</v>
      </c>
      <c r="H18">
        <v>2</v>
      </c>
      <c r="I18" t="s">
        <v>614</v>
      </c>
      <c r="J18" t="s">
        <v>615</v>
      </c>
      <c r="K18" t="s">
        <v>616</v>
      </c>
      <c r="L18">
        <v>1368</v>
      </c>
      <c r="N18">
        <v>1011</v>
      </c>
      <c r="O18" t="s">
        <v>600</v>
      </c>
      <c r="P18" t="s">
        <v>600</v>
      </c>
      <c r="Q18">
        <v>1</v>
      </c>
      <c r="W18">
        <v>0</v>
      </c>
      <c r="X18">
        <v>820047583</v>
      </c>
      <c r="Y18">
        <v>286</v>
      </c>
      <c r="AA18">
        <v>0</v>
      </c>
      <c r="AB18">
        <v>2.96</v>
      </c>
      <c r="AC18">
        <v>0</v>
      </c>
      <c r="AD18">
        <v>0</v>
      </c>
      <c r="AE18">
        <v>0</v>
      </c>
      <c r="AF18">
        <v>2.96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2</v>
      </c>
      <c r="AT18">
        <v>286</v>
      </c>
      <c r="AU18" t="s">
        <v>2</v>
      </c>
      <c r="AV18">
        <v>0</v>
      </c>
      <c r="AW18">
        <v>2</v>
      </c>
      <c r="AX18">
        <v>224392212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Y18*Source!I33</f>
        <v>200200</v>
      </c>
      <c r="CY18">
        <f>AB18</f>
        <v>2.96</v>
      </c>
      <c r="CZ18">
        <f>AF18</f>
        <v>2.96</v>
      </c>
      <c r="DA18">
        <f>AJ18</f>
        <v>1</v>
      </c>
      <c r="DB18">
        <f t="shared" si="0"/>
        <v>846.56</v>
      </c>
      <c r="DC18">
        <f t="shared" si="1"/>
        <v>0</v>
      </c>
    </row>
    <row r="19" spans="1:107" x14ac:dyDescent="0.2">
      <c r="A19">
        <f>ROW(Source!A217)</f>
        <v>217</v>
      </c>
      <c r="B19">
        <v>224391872</v>
      </c>
      <c r="C19">
        <v>224392213</v>
      </c>
      <c r="D19">
        <v>221373376</v>
      </c>
      <c r="E19">
        <v>68</v>
      </c>
      <c r="F19">
        <v>1</v>
      </c>
      <c r="G19">
        <v>1</v>
      </c>
      <c r="H19">
        <v>1</v>
      </c>
      <c r="I19" t="s">
        <v>617</v>
      </c>
      <c r="J19" t="s">
        <v>2</v>
      </c>
      <c r="K19" t="s">
        <v>618</v>
      </c>
      <c r="L19">
        <v>1191</v>
      </c>
      <c r="N19">
        <v>74472246</v>
      </c>
      <c r="O19" t="s">
        <v>594</v>
      </c>
      <c r="P19" t="s">
        <v>594</v>
      </c>
      <c r="Q19">
        <v>1</v>
      </c>
      <c r="W19">
        <v>0</v>
      </c>
      <c r="X19">
        <v>-366857280</v>
      </c>
      <c r="Y19">
        <v>0.85</v>
      </c>
      <c r="AA19">
        <v>0</v>
      </c>
      <c r="AB19">
        <v>0</v>
      </c>
      <c r="AC19">
        <v>0</v>
      </c>
      <c r="AD19">
        <v>7.94</v>
      </c>
      <c r="AE19">
        <v>0</v>
      </c>
      <c r="AF19">
        <v>0</v>
      </c>
      <c r="AG19">
        <v>0</v>
      </c>
      <c r="AH19">
        <v>7.94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2</v>
      </c>
      <c r="AT19">
        <v>0.85</v>
      </c>
      <c r="AU19" t="s">
        <v>2</v>
      </c>
      <c r="AV19">
        <v>1</v>
      </c>
      <c r="AW19">
        <v>2</v>
      </c>
      <c r="AX19">
        <v>224393675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Y19*Source!I217</f>
        <v>3400</v>
      </c>
      <c r="CY19">
        <f>AD19</f>
        <v>7.94</v>
      </c>
      <c r="CZ19">
        <f>AH19</f>
        <v>7.94</v>
      </c>
      <c r="DA19">
        <f>AL19</f>
        <v>1</v>
      </c>
      <c r="DB19">
        <f t="shared" si="0"/>
        <v>6.75</v>
      </c>
      <c r="DC19">
        <f t="shared" si="1"/>
        <v>0</v>
      </c>
    </row>
    <row r="20" spans="1:107" x14ac:dyDescent="0.2">
      <c r="A20">
        <f>ROW(Source!A217)</f>
        <v>217</v>
      </c>
      <c r="B20">
        <v>224391872</v>
      </c>
      <c r="C20">
        <v>224392213</v>
      </c>
      <c r="D20">
        <v>221373598</v>
      </c>
      <c r="E20">
        <v>68</v>
      </c>
      <c r="F20">
        <v>1</v>
      </c>
      <c r="G20">
        <v>1</v>
      </c>
      <c r="H20">
        <v>1</v>
      </c>
      <c r="I20" t="s">
        <v>595</v>
      </c>
      <c r="J20" t="s">
        <v>2</v>
      </c>
      <c r="K20" t="s">
        <v>596</v>
      </c>
      <c r="L20">
        <v>1191</v>
      </c>
      <c r="N20">
        <v>74472246</v>
      </c>
      <c r="O20" t="s">
        <v>594</v>
      </c>
      <c r="P20" t="s">
        <v>594</v>
      </c>
      <c r="Q20">
        <v>1</v>
      </c>
      <c r="W20">
        <v>0</v>
      </c>
      <c r="X20">
        <v>-1417349443</v>
      </c>
      <c r="Y20">
        <v>7.0000000000000007E-2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2</v>
      </c>
      <c r="AT20">
        <v>7.0000000000000007E-2</v>
      </c>
      <c r="AU20" t="s">
        <v>2</v>
      </c>
      <c r="AV20">
        <v>2</v>
      </c>
      <c r="AW20">
        <v>2</v>
      </c>
      <c r="AX20">
        <v>224393676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Y20*Source!I217</f>
        <v>280</v>
      </c>
      <c r="CY20">
        <f>AD20</f>
        <v>0</v>
      </c>
      <c r="CZ20">
        <f>AH20</f>
        <v>0</v>
      </c>
      <c r="DA20">
        <f>AL20</f>
        <v>1</v>
      </c>
      <c r="DB20">
        <f t="shared" si="0"/>
        <v>0</v>
      </c>
      <c r="DC20">
        <f t="shared" si="1"/>
        <v>0</v>
      </c>
    </row>
    <row r="21" spans="1:107" x14ac:dyDescent="0.2">
      <c r="A21">
        <f>ROW(Source!A217)</f>
        <v>217</v>
      </c>
      <c r="B21">
        <v>224391872</v>
      </c>
      <c r="C21">
        <v>224392213</v>
      </c>
      <c r="D21">
        <v>221535312</v>
      </c>
      <c r="E21">
        <v>1</v>
      </c>
      <c r="F21">
        <v>1</v>
      </c>
      <c r="G21">
        <v>1</v>
      </c>
      <c r="H21">
        <v>2</v>
      </c>
      <c r="I21" t="s">
        <v>619</v>
      </c>
      <c r="J21" t="s">
        <v>620</v>
      </c>
      <c r="K21" t="s">
        <v>621</v>
      </c>
      <c r="L21">
        <v>1367</v>
      </c>
      <c r="N21">
        <v>1011</v>
      </c>
      <c r="O21" t="s">
        <v>610</v>
      </c>
      <c r="P21" t="s">
        <v>610</v>
      </c>
      <c r="Q21">
        <v>1</v>
      </c>
      <c r="W21">
        <v>0</v>
      </c>
      <c r="X21">
        <v>-2021159492</v>
      </c>
      <c r="Y21">
        <v>7.0000000000000007E-2</v>
      </c>
      <c r="AA21">
        <v>0</v>
      </c>
      <c r="AB21">
        <v>90.4</v>
      </c>
      <c r="AC21">
        <v>11.6</v>
      </c>
      <c r="AD21">
        <v>0</v>
      </c>
      <c r="AE21">
        <v>0</v>
      </c>
      <c r="AF21">
        <v>90.4</v>
      </c>
      <c r="AG21">
        <v>11.6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2</v>
      </c>
      <c r="AT21">
        <v>7.0000000000000007E-2</v>
      </c>
      <c r="AU21" t="s">
        <v>2</v>
      </c>
      <c r="AV21">
        <v>0</v>
      </c>
      <c r="AW21">
        <v>2</v>
      </c>
      <c r="AX21">
        <v>224393677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Y21*Source!I217</f>
        <v>280</v>
      </c>
      <c r="CY21">
        <f>AB21</f>
        <v>90.4</v>
      </c>
      <c r="CZ21">
        <f>AF21</f>
        <v>90.4</v>
      </c>
      <c r="DA21">
        <f>AJ21</f>
        <v>1</v>
      </c>
      <c r="DB21">
        <f t="shared" si="0"/>
        <v>6.33</v>
      </c>
      <c r="DC21">
        <f t="shared" si="1"/>
        <v>0.81</v>
      </c>
    </row>
    <row r="22" spans="1:107" x14ac:dyDescent="0.2">
      <c r="A22">
        <f>ROW(Source!A217)</f>
        <v>217</v>
      </c>
      <c r="B22">
        <v>224391872</v>
      </c>
      <c r="C22">
        <v>224392213</v>
      </c>
      <c r="D22">
        <v>221535613</v>
      </c>
      <c r="E22">
        <v>1</v>
      </c>
      <c r="F22">
        <v>1</v>
      </c>
      <c r="G22">
        <v>1</v>
      </c>
      <c r="H22">
        <v>2</v>
      </c>
      <c r="I22" t="s">
        <v>622</v>
      </c>
      <c r="J22" t="s">
        <v>623</v>
      </c>
      <c r="K22" t="s">
        <v>624</v>
      </c>
      <c r="L22">
        <v>1367</v>
      </c>
      <c r="N22">
        <v>1011</v>
      </c>
      <c r="O22" t="s">
        <v>610</v>
      </c>
      <c r="P22" t="s">
        <v>610</v>
      </c>
      <c r="Q22">
        <v>1</v>
      </c>
      <c r="W22">
        <v>0</v>
      </c>
      <c r="X22">
        <v>187850692</v>
      </c>
      <c r="Y22">
        <v>0.4</v>
      </c>
      <c r="AA22">
        <v>0</v>
      </c>
      <c r="AB22">
        <v>4.91</v>
      </c>
      <c r="AC22">
        <v>0</v>
      </c>
      <c r="AD22">
        <v>0</v>
      </c>
      <c r="AE22">
        <v>0</v>
      </c>
      <c r="AF22">
        <v>4.91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2</v>
      </c>
      <c r="AT22">
        <v>0.4</v>
      </c>
      <c r="AU22" t="s">
        <v>2</v>
      </c>
      <c r="AV22">
        <v>0</v>
      </c>
      <c r="AW22">
        <v>2</v>
      </c>
      <c r="AX22">
        <v>224393678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Y22*Source!I217</f>
        <v>1600</v>
      </c>
      <c r="CY22">
        <f>AB22</f>
        <v>4.91</v>
      </c>
      <c r="CZ22">
        <f>AF22</f>
        <v>4.91</v>
      </c>
      <c r="DA22">
        <f>AJ22</f>
        <v>1</v>
      </c>
      <c r="DB22">
        <f t="shared" si="0"/>
        <v>1.96</v>
      </c>
      <c r="DC22">
        <f t="shared" si="1"/>
        <v>0</v>
      </c>
    </row>
    <row r="23" spans="1:107" x14ac:dyDescent="0.2">
      <c r="A23">
        <f>ROW(Source!A217)</f>
        <v>217</v>
      </c>
      <c r="B23">
        <v>224391872</v>
      </c>
      <c r="C23">
        <v>224392213</v>
      </c>
      <c r="D23">
        <v>221385932</v>
      </c>
      <c r="E23">
        <v>1</v>
      </c>
      <c r="F23">
        <v>1</v>
      </c>
      <c r="G23">
        <v>1</v>
      </c>
      <c r="H23">
        <v>3</v>
      </c>
      <c r="I23" t="s">
        <v>625</v>
      </c>
      <c r="J23" t="s">
        <v>626</v>
      </c>
      <c r="K23" t="s">
        <v>627</v>
      </c>
      <c r="L23">
        <v>1339</v>
      </c>
      <c r="N23">
        <v>1007</v>
      </c>
      <c r="O23" t="s">
        <v>331</v>
      </c>
      <c r="P23" t="s">
        <v>331</v>
      </c>
      <c r="Q23">
        <v>1</v>
      </c>
      <c r="W23">
        <v>0</v>
      </c>
      <c r="X23">
        <v>929815444</v>
      </c>
      <c r="Y23">
        <v>0.15</v>
      </c>
      <c r="AA23">
        <v>2.44</v>
      </c>
      <c r="AB23">
        <v>0</v>
      </c>
      <c r="AC23">
        <v>0</v>
      </c>
      <c r="AD23">
        <v>0</v>
      </c>
      <c r="AE23">
        <v>2.44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2</v>
      </c>
      <c r="AT23">
        <v>0.15</v>
      </c>
      <c r="AU23" t="s">
        <v>2</v>
      </c>
      <c r="AV23">
        <v>0</v>
      </c>
      <c r="AW23">
        <v>2</v>
      </c>
      <c r="AX23">
        <v>224393679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Y23*Source!I217</f>
        <v>600</v>
      </c>
      <c r="CY23">
        <f>AA23</f>
        <v>2.44</v>
      </c>
      <c r="CZ23">
        <f>AE23</f>
        <v>2.44</v>
      </c>
      <c r="DA23">
        <f>AI23</f>
        <v>1</v>
      </c>
      <c r="DB23">
        <f t="shared" si="0"/>
        <v>0.37</v>
      </c>
      <c r="DC23">
        <f t="shared" si="1"/>
        <v>0</v>
      </c>
    </row>
    <row r="24" spans="1:107" x14ac:dyDescent="0.2">
      <c r="A24">
        <f>ROW(Source!A219)</f>
        <v>219</v>
      </c>
      <c r="B24">
        <v>224391872</v>
      </c>
      <c r="C24">
        <v>224392226</v>
      </c>
      <c r="D24">
        <v>221373376</v>
      </c>
      <c r="E24">
        <v>68</v>
      </c>
      <c r="F24">
        <v>1</v>
      </c>
      <c r="G24">
        <v>1</v>
      </c>
      <c r="H24">
        <v>1</v>
      </c>
      <c r="I24" t="s">
        <v>617</v>
      </c>
      <c r="J24" t="s">
        <v>2</v>
      </c>
      <c r="K24" t="s">
        <v>618</v>
      </c>
      <c r="L24">
        <v>1191</v>
      </c>
      <c r="N24">
        <v>74472246</v>
      </c>
      <c r="O24" t="s">
        <v>594</v>
      </c>
      <c r="P24" t="s">
        <v>594</v>
      </c>
      <c r="Q24">
        <v>1</v>
      </c>
      <c r="W24">
        <v>0</v>
      </c>
      <c r="X24">
        <v>-366857280</v>
      </c>
      <c r="Y24">
        <v>0.78</v>
      </c>
      <c r="AA24">
        <v>0</v>
      </c>
      <c r="AB24">
        <v>0</v>
      </c>
      <c r="AC24">
        <v>0</v>
      </c>
      <c r="AD24">
        <v>7.94</v>
      </c>
      <c r="AE24">
        <v>0</v>
      </c>
      <c r="AF24">
        <v>0</v>
      </c>
      <c r="AG24">
        <v>0</v>
      </c>
      <c r="AH24">
        <v>7.94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2</v>
      </c>
      <c r="AT24">
        <v>0.78</v>
      </c>
      <c r="AU24" t="s">
        <v>2</v>
      </c>
      <c r="AV24">
        <v>1</v>
      </c>
      <c r="AW24">
        <v>2</v>
      </c>
      <c r="AX24">
        <v>224393682</v>
      </c>
      <c r="AY24">
        <v>1</v>
      </c>
      <c r="AZ24">
        <v>0</v>
      </c>
      <c r="BA24">
        <v>25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Y24*Source!I219</f>
        <v>3120</v>
      </c>
      <c r="CY24">
        <f>AD24</f>
        <v>7.94</v>
      </c>
      <c r="CZ24">
        <f>AH24</f>
        <v>7.94</v>
      </c>
      <c r="DA24">
        <f>AL24</f>
        <v>1</v>
      </c>
      <c r="DB24">
        <f t="shared" si="0"/>
        <v>6.19</v>
      </c>
      <c r="DC24">
        <f t="shared" si="1"/>
        <v>0</v>
      </c>
    </row>
    <row r="25" spans="1:107" x14ac:dyDescent="0.2">
      <c r="A25">
        <f>ROW(Source!A219)</f>
        <v>219</v>
      </c>
      <c r="B25">
        <v>224391872</v>
      </c>
      <c r="C25">
        <v>224392226</v>
      </c>
      <c r="D25">
        <v>221373598</v>
      </c>
      <c r="E25">
        <v>68</v>
      </c>
      <c r="F25">
        <v>1</v>
      </c>
      <c r="G25">
        <v>1</v>
      </c>
      <c r="H25">
        <v>1</v>
      </c>
      <c r="I25" t="s">
        <v>595</v>
      </c>
      <c r="J25" t="s">
        <v>2</v>
      </c>
      <c r="K25" t="s">
        <v>596</v>
      </c>
      <c r="L25">
        <v>1191</v>
      </c>
      <c r="N25">
        <v>74472246</v>
      </c>
      <c r="O25" t="s">
        <v>594</v>
      </c>
      <c r="P25" t="s">
        <v>594</v>
      </c>
      <c r="Q25">
        <v>1</v>
      </c>
      <c r="W25">
        <v>0</v>
      </c>
      <c r="X25">
        <v>-1417349443</v>
      </c>
      <c r="Y25">
        <v>7.0000000000000007E-2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2</v>
      </c>
      <c r="AT25">
        <v>7.0000000000000007E-2</v>
      </c>
      <c r="AU25" t="s">
        <v>2</v>
      </c>
      <c r="AV25">
        <v>2</v>
      </c>
      <c r="AW25">
        <v>2</v>
      </c>
      <c r="AX25">
        <v>224393683</v>
      </c>
      <c r="AY25">
        <v>1</v>
      </c>
      <c r="AZ25">
        <v>0</v>
      </c>
      <c r="BA25">
        <v>26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Y25*Source!I219</f>
        <v>280</v>
      </c>
      <c r="CY25">
        <f>AD25</f>
        <v>0</v>
      </c>
      <c r="CZ25">
        <f>AH25</f>
        <v>0</v>
      </c>
      <c r="DA25">
        <f>AL25</f>
        <v>1</v>
      </c>
      <c r="DB25">
        <f t="shared" si="0"/>
        <v>0</v>
      </c>
      <c r="DC25">
        <f t="shared" si="1"/>
        <v>0</v>
      </c>
    </row>
    <row r="26" spans="1:107" x14ac:dyDescent="0.2">
      <c r="A26">
        <f>ROW(Source!A219)</f>
        <v>219</v>
      </c>
      <c r="B26">
        <v>224391872</v>
      </c>
      <c r="C26">
        <v>224392226</v>
      </c>
      <c r="D26">
        <v>221535312</v>
      </c>
      <c r="E26">
        <v>1</v>
      </c>
      <c r="F26">
        <v>1</v>
      </c>
      <c r="G26">
        <v>1</v>
      </c>
      <c r="H26">
        <v>2</v>
      </c>
      <c r="I26" t="s">
        <v>619</v>
      </c>
      <c r="J26" t="s">
        <v>620</v>
      </c>
      <c r="K26" t="s">
        <v>621</v>
      </c>
      <c r="L26">
        <v>1367</v>
      </c>
      <c r="N26">
        <v>1011</v>
      </c>
      <c r="O26" t="s">
        <v>610</v>
      </c>
      <c r="P26" t="s">
        <v>610</v>
      </c>
      <c r="Q26">
        <v>1</v>
      </c>
      <c r="W26">
        <v>0</v>
      </c>
      <c r="X26">
        <v>-2021159492</v>
      </c>
      <c r="Y26">
        <v>7.0000000000000007E-2</v>
      </c>
      <c r="AA26">
        <v>0</v>
      </c>
      <c r="AB26">
        <v>90.4</v>
      </c>
      <c r="AC26">
        <v>11.6</v>
      </c>
      <c r="AD26">
        <v>0</v>
      </c>
      <c r="AE26">
        <v>0</v>
      </c>
      <c r="AF26">
        <v>90.4</v>
      </c>
      <c r="AG26">
        <v>11.6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2</v>
      </c>
      <c r="AT26">
        <v>7.0000000000000007E-2</v>
      </c>
      <c r="AU26" t="s">
        <v>2</v>
      </c>
      <c r="AV26">
        <v>0</v>
      </c>
      <c r="AW26">
        <v>2</v>
      </c>
      <c r="AX26">
        <v>224393684</v>
      </c>
      <c r="AY26">
        <v>1</v>
      </c>
      <c r="AZ26">
        <v>0</v>
      </c>
      <c r="BA26">
        <v>27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Y26*Source!I219</f>
        <v>280</v>
      </c>
      <c r="CY26">
        <f>AB26</f>
        <v>90.4</v>
      </c>
      <c r="CZ26">
        <f>AF26</f>
        <v>90.4</v>
      </c>
      <c r="DA26">
        <f>AJ26</f>
        <v>1</v>
      </c>
      <c r="DB26">
        <f t="shared" si="0"/>
        <v>6.33</v>
      </c>
      <c r="DC26">
        <f t="shared" si="1"/>
        <v>0.81</v>
      </c>
    </row>
    <row r="27" spans="1:107" x14ac:dyDescent="0.2">
      <c r="A27">
        <f>ROW(Source!A219)</f>
        <v>219</v>
      </c>
      <c r="B27">
        <v>224391872</v>
      </c>
      <c r="C27">
        <v>224392226</v>
      </c>
      <c r="D27">
        <v>221535613</v>
      </c>
      <c r="E27">
        <v>1</v>
      </c>
      <c r="F27">
        <v>1</v>
      </c>
      <c r="G27">
        <v>1</v>
      </c>
      <c r="H27">
        <v>2</v>
      </c>
      <c r="I27" t="s">
        <v>622</v>
      </c>
      <c r="J27" t="s">
        <v>623</v>
      </c>
      <c r="K27" t="s">
        <v>624</v>
      </c>
      <c r="L27">
        <v>1367</v>
      </c>
      <c r="N27">
        <v>1011</v>
      </c>
      <c r="O27" t="s">
        <v>610</v>
      </c>
      <c r="P27" t="s">
        <v>610</v>
      </c>
      <c r="Q27">
        <v>1</v>
      </c>
      <c r="W27">
        <v>0</v>
      </c>
      <c r="X27">
        <v>187850692</v>
      </c>
      <c r="Y27">
        <v>0.36</v>
      </c>
      <c r="AA27">
        <v>0</v>
      </c>
      <c r="AB27">
        <v>4.91</v>
      </c>
      <c r="AC27">
        <v>0</v>
      </c>
      <c r="AD27">
        <v>0</v>
      </c>
      <c r="AE27">
        <v>0</v>
      </c>
      <c r="AF27">
        <v>4.91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2</v>
      </c>
      <c r="AT27">
        <v>0.36</v>
      </c>
      <c r="AU27" t="s">
        <v>2</v>
      </c>
      <c r="AV27">
        <v>0</v>
      </c>
      <c r="AW27">
        <v>2</v>
      </c>
      <c r="AX27">
        <v>224393685</v>
      </c>
      <c r="AY27">
        <v>1</v>
      </c>
      <c r="AZ27">
        <v>0</v>
      </c>
      <c r="BA27">
        <v>28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Y27*Source!I219</f>
        <v>1440</v>
      </c>
      <c r="CY27">
        <f>AB27</f>
        <v>4.91</v>
      </c>
      <c r="CZ27">
        <f>AF27</f>
        <v>4.91</v>
      </c>
      <c r="DA27">
        <f>AJ27</f>
        <v>1</v>
      </c>
      <c r="DB27">
        <f t="shared" si="0"/>
        <v>1.77</v>
      </c>
      <c r="DC27">
        <f t="shared" si="1"/>
        <v>0</v>
      </c>
    </row>
    <row r="28" spans="1:107" x14ac:dyDescent="0.2">
      <c r="A28">
        <f>ROW(Source!A219)</f>
        <v>219</v>
      </c>
      <c r="B28">
        <v>224391872</v>
      </c>
      <c r="C28">
        <v>224392226</v>
      </c>
      <c r="D28">
        <v>221385932</v>
      </c>
      <c r="E28">
        <v>1</v>
      </c>
      <c r="F28">
        <v>1</v>
      </c>
      <c r="G28">
        <v>1</v>
      </c>
      <c r="H28">
        <v>3</v>
      </c>
      <c r="I28" t="s">
        <v>625</v>
      </c>
      <c r="J28" t="s">
        <v>626</v>
      </c>
      <c r="K28" t="s">
        <v>627</v>
      </c>
      <c r="L28">
        <v>1339</v>
      </c>
      <c r="N28">
        <v>1007</v>
      </c>
      <c r="O28" t="s">
        <v>331</v>
      </c>
      <c r="P28" t="s">
        <v>331</v>
      </c>
      <c r="Q28">
        <v>1</v>
      </c>
      <c r="W28">
        <v>0</v>
      </c>
      <c r="X28">
        <v>929815444</v>
      </c>
      <c r="Y28">
        <v>0.15</v>
      </c>
      <c r="AA28">
        <v>2.44</v>
      </c>
      <c r="AB28">
        <v>0</v>
      </c>
      <c r="AC28">
        <v>0</v>
      </c>
      <c r="AD28">
        <v>0</v>
      </c>
      <c r="AE28">
        <v>2.44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2</v>
      </c>
      <c r="AT28">
        <v>0.15</v>
      </c>
      <c r="AU28" t="s">
        <v>2</v>
      </c>
      <c r="AV28">
        <v>0</v>
      </c>
      <c r="AW28">
        <v>2</v>
      </c>
      <c r="AX28">
        <v>224393686</v>
      </c>
      <c r="AY28">
        <v>1</v>
      </c>
      <c r="AZ28">
        <v>0</v>
      </c>
      <c r="BA28">
        <v>29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Y28*Source!I219</f>
        <v>600</v>
      </c>
      <c r="CY28">
        <f>AA28</f>
        <v>2.44</v>
      </c>
      <c r="CZ28">
        <f>AE28</f>
        <v>2.44</v>
      </c>
      <c r="DA28">
        <f>AI28</f>
        <v>1</v>
      </c>
      <c r="DB28">
        <f t="shared" si="0"/>
        <v>0.37</v>
      </c>
      <c r="DC28">
        <f t="shared" si="1"/>
        <v>0</v>
      </c>
    </row>
    <row r="29" spans="1:107" x14ac:dyDescent="0.2">
      <c r="A29">
        <f>ROW(Source!A221)</f>
        <v>221</v>
      </c>
      <c r="B29">
        <v>224391872</v>
      </c>
      <c r="C29">
        <v>224392239</v>
      </c>
      <c r="D29">
        <v>221373368</v>
      </c>
      <c r="E29">
        <v>68</v>
      </c>
      <c r="F29">
        <v>1</v>
      </c>
      <c r="G29">
        <v>1</v>
      </c>
      <c r="H29">
        <v>1</v>
      </c>
      <c r="I29" t="s">
        <v>592</v>
      </c>
      <c r="J29" t="s">
        <v>2</v>
      </c>
      <c r="K29" t="s">
        <v>609</v>
      </c>
      <c r="L29">
        <v>1191</v>
      </c>
      <c r="N29">
        <v>74472246</v>
      </c>
      <c r="O29" t="s">
        <v>594</v>
      </c>
      <c r="P29" t="s">
        <v>594</v>
      </c>
      <c r="Q29">
        <v>1</v>
      </c>
      <c r="W29">
        <v>0</v>
      </c>
      <c r="X29">
        <v>2031828327</v>
      </c>
      <c r="Y29">
        <v>135</v>
      </c>
      <c r="AA29">
        <v>0</v>
      </c>
      <c r="AB29">
        <v>0</v>
      </c>
      <c r="AC29">
        <v>0</v>
      </c>
      <c r="AD29">
        <v>7.8</v>
      </c>
      <c r="AE29">
        <v>0</v>
      </c>
      <c r="AF29">
        <v>0</v>
      </c>
      <c r="AG29">
        <v>0</v>
      </c>
      <c r="AH29">
        <v>7.8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2</v>
      </c>
      <c r="AT29">
        <v>135</v>
      </c>
      <c r="AU29" t="s">
        <v>2</v>
      </c>
      <c r="AV29">
        <v>1</v>
      </c>
      <c r="AW29">
        <v>2</v>
      </c>
      <c r="AX29">
        <v>224393689</v>
      </c>
      <c r="AY29">
        <v>1</v>
      </c>
      <c r="AZ29">
        <v>0</v>
      </c>
      <c r="BA29">
        <v>31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Y29*Source!I221</f>
        <v>162</v>
      </c>
      <c r="CY29">
        <f>AD29</f>
        <v>7.8</v>
      </c>
      <c r="CZ29">
        <f>AH29</f>
        <v>7.8</v>
      </c>
      <c r="DA29">
        <f>AL29</f>
        <v>1</v>
      </c>
      <c r="DB29">
        <f t="shared" si="0"/>
        <v>1053</v>
      </c>
      <c r="DC29">
        <f t="shared" si="1"/>
        <v>0</v>
      </c>
    </row>
    <row r="30" spans="1:107" x14ac:dyDescent="0.2">
      <c r="A30">
        <f>ROW(Source!A221)</f>
        <v>221</v>
      </c>
      <c r="B30">
        <v>224391872</v>
      </c>
      <c r="C30">
        <v>224392239</v>
      </c>
      <c r="D30">
        <v>221373598</v>
      </c>
      <c r="E30">
        <v>68</v>
      </c>
      <c r="F30">
        <v>1</v>
      </c>
      <c r="G30">
        <v>1</v>
      </c>
      <c r="H30">
        <v>1</v>
      </c>
      <c r="I30" t="s">
        <v>595</v>
      </c>
      <c r="J30" t="s">
        <v>2</v>
      </c>
      <c r="K30" t="s">
        <v>596</v>
      </c>
      <c r="L30">
        <v>1191</v>
      </c>
      <c r="N30">
        <v>74472246</v>
      </c>
      <c r="O30" t="s">
        <v>594</v>
      </c>
      <c r="P30" t="s">
        <v>594</v>
      </c>
      <c r="Q30">
        <v>1</v>
      </c>
      <c r="W30">
        <v>0</v>
      </c>
      <c r="X30">
        <v>-1417349443</v>
      </c>
      <c r="Y30">
        <v>18.12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2</v>
      </c>
      <c r="AT30">
        <v>18.12</v>
      </c>
      <c r="AU30" t="s">
        <v>2</v>
      </c>
      <c r="AV30">
        <v>2</v>
      </c>
      <c r="AW30">
        <v>2</v>
      </c>
      <c r="AX30">
        <v>224393690</v>
      </c>
      <c r="AY30">
        <v>1</v>
      </c>
      <c r="AZ30">
        <v>0</v>
      </c>
      <c r="BA30">
        <v>32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Y30*Source!I221</f>
        <v>21.744</v>
      </c>
      <c r="CY30">
        <f>AD30</f>
        <v>0</v>
      </c>
      <c r="CZ30">
        <f>AH30</f>
        <v>0</v>
      </c>
      <c r="DA30">
        <f>AL30</f>
        <v>1</v>
      </c>
      <c r="DB30">
        <f t="shared" si="0"/>
        <v>0</v>
      </c>
      <c r="DC30">
        <f t="shared" si="1"/>
        <v>0</v>
      </c>
    </row>
    <row r="31" spans="1:107" x14ac:dyDescent="0.2">
      <c r="A31">
        <f>ROW(Source!A221)</f>
        <v>221</v>
      </c>
      <c r="B31">
        <v>224391872</v>
      </c>
      <c r="C31">
        <v>224392239</v>
      </c>
      <c r="D31">
        <v>221535081</v>
      </c>
      <c r="E31">
        <v>1</v>
      </c>
      <c r="F31">
        <v>1</v>
      </c>
      <c r="G31">
        <v>1</v>
      </c>
      <c r="H31">
        <v>2</v>
      </c>
      <c r="I31" t="s">
        <v>628</v>
      </c>
      <c r="J31" t="s">
        <v>629</v>
      </c>
      <c r="K31" t="s">
        <v>630</v>
      </c>
      <c r="L31">
        <v>1367</v>
      </c>
      <c r="N31">
        <v>1011</v>
      </c>
      <c r="O31" t="s">
        <v>610</v>
      </c>
      <c r="P31" t="s">
        <v>610</v>
      </c>
      <c r="Q31">
        <v>1</v>
      </c>
      <c r="W31">
        <v>0</v>
      </c>
      <c r="X31">
        <v>1227913401</v>
      </c>
      <c r="Y31">
        <v>18</v>
      </c>
      <c r="AA31">
        <v>0</v>
      </c>
      <c r="AB31">
        <v>86.4</v>
      </c>
      <c r="AC31">
        <v>13.5</v>
      </c>
      <c r="AD31">
        <v>0</v>
      </c>
      <c r="AE31">
        <v>0</v>
      </c>
      <c r="AF31">
        <v>86.4</v>
      </c>
      <c r="AG31">
        <v>13.5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2</v>
      </c>
      <c r="AT31">
        <v>18</v>
      </c>
      <c r="AU31" t="s">
        <v>2</v>
      </c>
      <c r="AV31">
        <v>0</v>
      </c>
      <c r="AW31">
        <v>2</v>
      </c>
      <c r="AX31">
        <v>224393691</v>
      </c>
      <c r="AY31">
        <v>1</v>
      </c>
      <c r="AZ31">
        <v>0</v>
      </c>
      <c r="BA31">
        <v>33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Y31*Source!I221</f>
        <v>21.599999999999998</v>
      </c>
      <c r="CY31">
        <f>AB31</f>
        <v>86.4</v>
      </c>
      <c r="CZ31">
        <f>AF31</f>
        <v>86.4</v>
      </c>
      <c r="DA31">
        <f>AJ31</f>
        <v>1</v>
      </c>
      <c r="DB31">
        <f t="shared" si="0"/>
        <v>1555.2</v>
      </c>
      <c r="DC31">
        <f t="shared" si="1"/>
        <v>243</v>
      </c>
    </row>
    <row r="32" spans="1:107" x14ac:dyDescent="0.2">
      <c r="A32">
        <f>ROW(Source!A221)</f>
        <v>221</v>
      </c>
      <c r="B32">
        <v>224391872</v>
      </c>
      <c r="C32">
        <v>224392239</v>
      </c>
      <c r="D32">
        <v>221535417</v>
      </c>
      <c r="E32">
        <v>1</v>
      </c>
      <c r="F32">
        <v>1</v>
      </c>
      <c r="G32">
        <v>1</v>
      </c>
      <c r="H32">
        <v>2</v>
      </c>
      <c r="I32" t="s">
        <v>631</v>
      </c>
      <c r="J32" t="s">
        <v>632</v>
      </c>
      <c r="K32" t="s">
        <v>633</v>
      </c>
      <c r="L32">
        <v>1367</v>
      </c>
      <c r="N32">
        <v>1011</v>
      </c>
      <c r="O32" t="s">
        <v>610</v>
      </c>
      <c r="P32" t="s">
        <v>610</v>
      </c>
      <c r="Q32">
        <v>1</v>
      </c>
      <c r="W32">
        <v>0</v>
      </c>
      <c r="X32">
        <v>3123306</v>
      </c>
      <c r="Y32">
        <v>5.93</v>
      </c>
      <c r="AA32">
        <v>0</v>
      </c>
      <c r="AB32">
        <v>0.5</v>
      </c>
      <c r="AC32">
        <v>0</v>
      </c>
      <c r="AD32">
        <v>0</v>
      </c>
      <c r="AE32">
        <v>0</v>
      </c>
      <c r="AF32">
        <v>0.5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2</v>
      </c>
      <c r="AT32">
        <v>5.93</v>
      </c>
      <c r="AU32" t="s">
        <v>2</v>
      </c>
      <c r="AV32">
        <v>0</v>
      </c>
      <c r="AW32">
        <v>2</v>
      </c>
      <c r="AX32">
        <v>224393692</v>
      </c>
      <c r="AY32">
        <v>1</v>
      </c>
      <c r="AZ32">
        <v>0</v>
      </c>
      <c r="BA32">
        <v>34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Y32*Source!I221</f>
        <v>7.1159999999999997</v>
      </c>
      <c r="CY32">
        <f>AB32</f>
        <v>0.5</v>
      </c>
      <c r="CZ32">
        <f>AF32</f>
        <v>0.5</v>
      </c>
      <c r="DA32">
        <f>AJ32</f>
        <v>1</v>
      </c>
      <c r="DB32">
        <f t="shared" si="0"/>
        <v>2.97</v>
      </c>
      <c r="DC32">
        <f t="shared" si="1"/>
        <v>0</v>
      </c>
    </row>
    <row r="33" spans="1:107" x14ac:dyDescent="0.2">
      <c r="A33">
        <f>ROW(Source!A221)</f>
        <v>221</v>
      </c>
      <c r="B33">
        <v>224391872</v>
      </c>
      <c r="C33">
        <v>224392239</v>
      </c>
      <c r="D33">
        <v>221536069</v>
      </c>
      <c r="E33">
        <v>1</v>
      </c>
      <c r="F33">
        <v>1</v>
      </c>
      <c r="G33">
        <v>1</v>
      </c>
      <c r="H33">
        <v>2</v>
      </c>
      <c r="I33" t="s">
        <v>634</v>
      </c>
      <c r="J33" t="s">
        <v>635</v>
      </c>
      <c r="K33" t="s">
        <v>636</v>
      </c>
      <c r="L33">
        <v>1367</v>
      </c>
      <c r="N33">
        <v>1011</v>
      </c>
      <c r="O33" t="s">
        <v>610</v>
      </c>
      <c r="P33" t="s">
        <v>610</v>
      </c>
      <c r="Q33">
        <v>1</v>
      </c>
      <c r="W33">
        <v>0</v>
      </c>
      <c r="X33">
        <v>2001246382</v>
      </c>
      <c r="Y33">
        <v>0.12</v>
      </c>
      <c r="AA33">
        <v>0</v>
      </c>
      <c r="AB33">
        <v>65.709999999999994</v>
      </c>
      <c r="AC33">
        <v>11.6</v>
      </c>
      <c r="AD33">
        <v>0</v>
      </c>
      <c r="AE33">
        <v>0</v>
      </c>
      <c r="AF33">
        <v>65.709999999999994</v>
      </c>
      <c r="AG33">
        <v>11.6</v>
      </c>
      <c r="AH33">
        <v>0</v>
      </c>
      <c r="AI33">
        <v>1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2</v>
      </c>
      <c r="AT33">
        <v>0.12</v>
      </c>
      <c r="AU33" t="s">
        <v>2</v>
      </c>
      <c r="AV33">
        <v>0</v>
      </c>
      <c r="AW33">
        <v>2</v>
      </c>
      <c r="AX33">
        <v>224393693</v>
      </c>
      <c r="AY33">
        <v>1</v>
      </c>
      <c r="AZ33">
        <v>0</v>
      </c>
      <c r="BA33">
        <v>35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Y33*Source!I221</f>
        <v>0.14399999999999999</v>
      </c>
      <c r="CY33">
        <f>AB33</f>
        <v>65.709999999999994</v>
      </c>
      <c r="CZ33">
        <f>AF33</f>
        <v>65.709999999999994</v>
      </c>
      <c r="DA33">
        <f>AJ33</f>
        <v>1</v>
      </c>
      <c r="DB33">
        <f t="shared" si="0"/>
        <v>7.89</v>
      </c>
      <c r="DC33">
        <f t="shared" si="1"/>
        <v>1.39</v>
      </c>
    </row>
    <row r="34" spans="1:107" x14ac:dyDescent="0.2">
      <c r="A34">
        <f>ROW(Source!A221)</f>
        <v>221</v>
      </c>
      <c r="B34">
        <v>224391872</v>
      </c>
      <c r="C34">
        <v>224392239</v>
      </c>
      <c r="D34">
        <v>221385932</v>
      </c>
      <c r="E34">
        <v>1</v>
      </c>
      <c r="F34">
        <v>1</v>
      </c>
      <c r="G34">
        <v>1</v>
      </c>
      <c r="H34">
        <v>3</v>
      </c>
      <c r="I34" t="s">
        <v>625</v>
      </c>
      <c r="J34" t="s">
        <v>626</v>
      </c>
      <c r="K34" t="s">
        <v>627</v>
      </c>
      <c r="L34">
        <v>1339</v>
      </c>
      <c r="N34">
        <v>1007</v>
      </c>
      <c r="O34" t="s">
        <v>331</v>
      </c>
      <c r="P34" t="s">
        <v>331</v>
      </c>
      <c r="Q34">
        <v>1</v>
      </c>
      <c r="W34">
        <v>0</v>
      </c>
      <c r="X34">
        <v>929815444</v>
      </c>
      <c r="Y34">
        <v>1.75</v>
      </c>
      <c r="AA34">
        <v>2.44</v>
      </c>
      <c r="AB34">
        <v>0</v>
      </c>
      <c r="AC34">
        <v>0</v>
      </c>
      <c r="AD34">
        <v>0</v>
      </c>
      <c r="AE34">
        <v>2.44</v>
      </c>
      <c r="AF34">
        <v>0</v>
      </c>
      <c r="AG34">
        <v>0</v>
      </c>
      <c r="AH34">
        <v>0</v>
      </c>
      <c r="AI34">
        <v>1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2</v>
      </c>
      <c r="AT34">
        <v>1.75</v>
      </c>
      <c r="AU34" t="s">
        <v>2</v>
      </c>
      <c r="AV34">
        <v>0</v>
      </c>
      <c r="AW34">
        <v>2</v>
      </c>
      <c r="AX34">
        <v>224393694</v>
      </c>
      <c r="AY34">
        <v>1</v>
      </c>
      <c r="AZ34">
        <v>0</v>
      </c>
      <c r="BA34">
        <v>36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Y34*Source!I221</f>
        <v>2.1</v>
      </c>
      <c r="CY34">
        <f>AA34</f>
        <v>2.44</v>
      </c>
      <c r="CZ34">
        <f>AE34</f>
        <v>2.44</v>
      </c>
      <c r="DA34">
        <f>AI34</f>
        <v>1</v>
      </c>
      <c r="DB34">
        <f t="shared" si="0"/>
        <v>4.2699999999999996</v>
      </c>
      <c r="DC34">
        <f t="shared" si="1"/>
        <v>0</v>
      </c>
    </row>
    <row r="35" spans="1:107" x14ac:dyDescent="0.2">
      <c r="A35">
        <f>ROW(Source!A221)</f>
        <v>221</v>
      </c>
      <c r="B35">
        <v>224391872</v>
      </c>
      <c r="C35">
        <v>224392239</v>
      </c>
      <c r="D35">
        <v>221386416</v>
      </c>
      <c r="E35">
        <v>1</v>
      </c>
      <c r="F35">
        <v>1</v>
      </c>
      <c r="G35">
        <v>1</v>
      </c>
      <c r="H35">
        <v>3</v>
      </c>
      <c r="I35" t="s">
        <v>637</v>
      </c>
      <c r="J35" t="s">
        <v>638</v>
      </c>
      <c r="K35" t="s">
        <v>639</v>
      </c>
      <c r="L35">
        <v>1327</v>
      </c>
      <c r="N35">
        <v>1005</v>
      </c>
      <c r="O35" t="s">
        <v>445</v>
      </c>
      <c r="P35" t="s">
        <v>445</v>
      </c>
      <c r="Q35">
        <v>1</v>
      </c>
      <c r="W35">
        <v>0</v>
      </c>
      <c r="X35">
        <v>-285914714</v>
      </c>
      <c r="Y35">
        <v>250</v>
      </c>
      <c r="AA35">
        <v>3.62</v>
      </c>
      <c r="AB35">
        <v>0</v>
      </c>
      <c r="AC35">
        <v>0</v>
      </c>
      <c r="AD35">
        <v>0</v>
      </c>
      <c r="AE35">
        <v>3.62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2</v>
      </c>
      <c r="AT35">
        <v>250</v>
      </c>
      <c r="AU35" t="s">
        <v>2</v>
      </c>
      <c r="AV35">
        <v>0</v>
      </c>
      <c r="AW35">
        <v>2</v>
      </c>
      <c r="AX35">
        <v>224393695</v>
      </c>
      <c r="AY35">
        <v>1</v>
      </c>
      <c r="AZ35">
        <v>0</v>
      </c>
      <c r="BA35">
        <v>37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Y35*Source!I221</f>
        <v>300</v>
      </c>
      <c r="CY35">
        <f>AA35</f>
        <v>3.62</v>
      </c>
      <c r="CZ35">
        <f>AE35</f>
        <v>3.62</v>
      </c>
      <c r="DA35">
        <f>AI35</f>
        <v>1</v>
      </c>
      <c r="DB35">
        <f t="shared" si="0"/>
        <v>905</v>
      </c>
      <c r="DC35">
        <f t="shared" si="1"/>
        <v>0</v>
      </c>
    </row>
    <row r="36" spans="1:107" x14ac:dyDescent="0.2">
      <c r="A36">
        <f>ROW(Source!A223)</f>
        <v>223</v>
      </c>
      <c r="B36">
        <v>224391872</v>
      </c>
      <c r="C36">
        <v>224392256</v>
      </c>
      <c r="D36">
        <v>221373402</v>
      </c>
      <c r="E36">
        <v>68</v>
      </c>
      <c r="F36">
        <v>1</v>
      </c>
      <c r="G36">
        <v>1</v>
      </c>
      <c r="H36">
        <v>1</v>
      </c>
      <c r="I36" t="s">
        <v>640</v>
      </c>
      <c r="J36" t="s">
        <v>2</v>
      </c>
      <c r="K36" t="s">
        <v>641</v>
      </c>
      <c r="L36">
        <v>1191</v>
      </c>
      <c r="N36">
        <v>74472246</v>
      </c>
      <c r="O36" t="s">
        <v>594</v>
      </c>
      <c r="P36" t="s">
        <v>594</v>
      </c>
      <c r="Q36">
        <v>1</v>
      </c>
      <c r="W36">
        <v>0</v>
      </c>
      <c r="X36">
        <v>1049124552</v>
      </c>
      <c r="Y36">
        <v>179</v>
      </c>
      <c r="AA36">
        <v>0</v>
      </c>
      <c r="AB36">
        <v>0</v>
      </c>
      <c r="AC36">
        <v>0</v>
      </c>
      <c r="AD36">
        <v>8.5299999999999994</v>
      </c>
      <c r="AE36">
        <v>0</v>
      </c>
      <c r="AF36">
        <v>0</v>
      </c>
      <c r="AG36">
        <v>0</v>
      </c>
      <c r="AH36">
        <v>8.5299999999999994</v>
      </c>
      <c r="AI36">
        <v>1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2</v>
      </c>
      <c r="AT36">
        <v>179</v>
      </c>
      <c r="AU36" t="s">
        <v>2</v>
      </c>
      <c r="AV36">
        <v>1</v>
      </c>
      <c r="AW36">
        <v>2</v>
      </c>
      <c r="AX36">
        <v>224393699</v>
      </c>
      <c r="AY36">
        <v>1</v>
      </c>
      <c r="AZ36">
        <v>0</v>
      </c>
      <c r="BA36">
        <v>39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Y36*Source!I223</f>
        <v>14320</v>
      </c>
      <c r="CY36">
        <f>AD36</f>
        <v>8.5299999999999994</v>
      </c>
      <c r="CZ36">
        <f>AH36</f>
        <v>8.5299999999999994</v>
      </c>
      <c r="DA36">
        <f>AL36</f>
        <v>1</v>
      </c>
      <c r="DB36">
        <f t="shared" si="0"/>
        <v>1526.87</v>
      </c>
      <c r="DC36">
        <f t="shared" si="1"/>
        <v>0</v>
      </c>
    </row>
    <row r="37" spans="1:107" x14ac:dyDescent="0.2">
      <c r="A37">
        <f>ROW(Source!A223)</f>
        <v>223</v>
      </c>
      <c r="B37">
        <v>224391872</v>
      </c>
      <c r="C37">
        <v>224392256</v>
      </c>
      <c r="D37">
        <v>221373598</v>
      </c>
      <c r="E37">
        <v>68</v>
      </c>
      <c r="F37">
        <v>1</v>
      </c>
      <c r="G37">
        <v>1</v>
      </c>
      <c r="H37">
        <v>1</v>
      </c>
      <c r="I37" t="s">
        <v>595</v>
      </c>
      <c r="J37" t="s">
        <v>2</v>
      </c>
      <c r="K37" t="s">
        <v>596</v>
      </c>
      <c r="L37">
        <v>1191</v>
      </c>
      <c r="N37">
        <v>74472246</v>
      </c>
      <c r="O37" t="s">
        <v>594</v>
      </c>
      <c r="P37" t="s">
        <v>594</v>
      </c>
      <c r="Q37">
        <v>1</v>
      </c>
      <c r="W37">
        <v>0</v>
      </c>
      <c r="X37">
        <v>-1417349443</v>
      </c>
      <c r="Y37">
        <v>28.56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2</v>
      </c>
      <c r="AT37">
        <v>28.56</v>
      </c>
      <c r="AU37" t="s">
        <v>2</v>
      </c>
      <c r="AV37">
        <v>2</v>
      </c>
      <c r="AW37">
        <v>2</v>
      </c>
      <c r="AX37">
        <v>224393700</v>
      </c>
      <c r="AY37">
        <v>1</v>
      </c>
      <c r="AZ37">
        <v>0</v>
      </c>
      <c r="BA37">
        <v>40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Y37*Source!I223</f>
        <v>2284.7999999999997</v>
      </c>
      <c r="CY37">
        <f>AD37</f>
        <v>0</v>
      </c>
      <c r="CZ37">
        <f>AH37</f>
        <v>0</v>
      </c>
      <c r="DA37">
        <f>AL37</f>
        <v>1</v>
      </c>
      <c r="DB37">
        <f t="shared" si="0"/>
        <v>0</v>
      </c>
      <c r="DC37">
        <f t="shared" si="1"/>
        <v>0</v>
      </c>
    </row>
    <row r="38" spans="1:107" x14ac:dyDescent="0.2">
      <c r="A38">
        <f>ROW(Source!A223)</f>
        <v>223</v>
      </c>
      <c r="B38">
        <v>224391872</v>
      </c>
      <c r="C38">
        <v>224392256</v>
      </c>
      <c r="D38">
        <v>221535081</v>
      </c>
      <c r="E38">
        <v>1</v>
      </c>
      <c r="F38">
        <v>1</v>
      </c>
      <c r="G38">
        <v>1</v>
      </c>
      <c r="H38">
        <v>2</v>
      </c>
      <c r="I38" t="s">
        <v>628</v>
      </c>
      <c r="J38" t="s">
        <v>629</v>
      </c>
      <c r="K38" t="s">
        <v>630</v>
      </c>
      <c r="L38">
        <v>1367</v>
      </c>
      <c r="N38">
        <v>1011</v>
      </c>
      <c r="O38" t="s">
        <v>610</v>
      </c>
      <c r="P38" t="s">
        <v>610</v>
      </c>
      <c r="Q38">
        <v>1</v>
      </c>
      <c r="W38">
        <v>0</v>
      </c>
      <c r="X38">
        <v>1227913401</v>
      </c>
      <c r="Y38">
        <v>26.06</v>
      </c>
      <c r="AA38">
        <v>0</v>
      </c>
      <c r="AB38">
        <v>86.4</v>
      </c>
      <c r="AC38">
        <v>13.5</v>
      </c>
      <c r="AD38">
        <v>0</v>
      </c>
      <c r="AE38">
        <v>0</v>
      </c>
      <c r="AF38">
        <v>86.4</v>
      </c>
      <c r="AG38">
        <v>13.5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2</v>
      </c>
      <c r="AT38">
        <v>26.06</v>
      </c>
      <c r="AU38" t="s">
        <v>2</v>
      </c>
      <c r="AV38">
        <v>0</v>
      </c>
      <c r="AW38">
        <v>2</v>
      </c>
      <c r="AX38">
        <v>224393701</v>
      </c>
      <c r="AY38">
        <v>1</v>
      </c>
      <c r="AZ38">
        <v>0</v>
      </c>
      <c r="BA38">
        <v>41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Y38*Source!I223</f>
        <v>2084.7999999999997</v>
      </c>
      <c r="CY38">
        <f t="shared" ref="CY38:CY43" si="2">AB38</f>
        <v>86.4</v>
      </c>
      <c r="CZ38">
        <f t="shared" ref="CZ38:CZ43" si="3">AF38</f>
        <v>86.4</v>
      </c>
      <c r="DA38">
        <f t="shared" ref="DA38:DA43" si="4">AJ38</f>
        <v>1</v>
      </c>
      <c r="DB38">
        <f t="shared" si="0"/>
        <v>2251.58</v>
      </c>
      <c r="DC38">
        <f t="shared" si="1"/>
        <v>351.81</v>
      </c>
    </row>
    <row r="39" spans="1:107" x14ac:dyDescent="0.2">
      <c r="A39">
        <f>ROW(Source!A223)</f>
        <v>223</v>
      </c>
      <c r="B39">
        <v>224391872</v>
      </c>
      <c r="C39">
        <v>224392256</v>
      </c>
      <c r="D39">
        <v>221535139</v>
      </c>
      <c r="E39">
        <v>1</v>
      </c>
      <c r="F39">
        <v>1</v>
      </c>
      <c r="G39">
        <v>1</v>
      </c>
      <c r="H39">
        <v>2</v>
      </c>
      <c r="I39" t="s">
        <v>642</v>
      </c>
      <c r="J39" t="s">
        <v>643</v>
      </c>
      <c r="K39" t="s">
        <v>644</v>
      </c>
      <c r="L39">
        <v>1367</v>
      </c>
      <c r="N39">
        <v>1011</v>
      </c>
      <c r="O39" t="s">
        <v>610</v>
      </c>
      <c r="P39" t="s">
        <v>610</v>
      </c>
      <c r="Q39">
        <v>1</v>
      </c>
      <c r="W39">
        <v>0</v>
      </c>
      <c r="X39">
        <v>-296520070</v>
      </c>
      <c r="Y39">
        <v>0.9</v>
      </c>
      <c r="AA39">
        <v>0</v>
      </c>
      <c r="AB39">
        <v>115.4</v>
      </c>
      <c r="AC39">
        <v>13.5</v>
      </c>
      <c r="AD39">
        <v>0</v>
      </c>
      <c r="AE39">
        <v>0</v>
      </c>
      <c r="AF39">
        <v>115.4</v>
      </c>
      <c r="AG39">
        <v>13.5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2</v>
      </c>
      <c r="AT39">
        <v>0.9</v>
      </c>
      <c r="AU39" t="s">
        <v>2</v>
      </c>
      <c r="AV39">
        <v>0</v>
      </c>
      <c r="AW39">
        <v>2</v>
      </c>
      <c r="AX39">
        <v>224393702</v>
      </c>
      <c r="AY39">
        <v>1</v>
      </c>
      <c r="AZ39">
        <v>0</v>
      </c>
      <c r="BA39">
        <v>42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Y39*Source!I223</f>
        <v>72</v>
      </c>
      <c r="CY39">
        <f t="shared" si="2"/>
        <v>115.4</v>
      </c>
      <c r="CZ39">
        <f t="shared" si="3"/>
        <v>115.4</v>
      </c>
      <c r="DA39">
        <f t="shared" si="4"/>
        <v>1</v>
      </c>
      <c r="DB39">
        <f t="shared" ref="DB39:DB71" si="5">ROUND(ROUND(AT39*CZ39,2),2)</f>
        <v>103.86</v>
      </c>
      <c r="DC39">
        <f t="shared" ref="DC39:DC71" si="6">ROUND(ROUND(AT39*AG39,2),2)</f>
        <v>12.15</v>
      </c>
    </row>
    <row r="40" spans="1:107" x14ac:dyDescent="0.2">
      <c r="A40">
        <f>ROW(Source!A223)</f>
        <v>223</v>
      </c>
      <c r="B40">
        <v>224391872</v>
      </c>
      <c r="C40">
        <v>224392256</v>
      </c>
      <c r="D40">
        <v>221535293</v>
      </c>
      <c r="E40">
        <v>1</v>
      </c>
      <c r="F40">
        <v>1</v>
      </c>
      <c r="G40">
        <v>1</v>
      </c>
      <c r="H40">
        <v>2</v>
      </c>
      <c r="I40" t="s">
        <v>645</v>
      </c>
      <c r="J40" t="s">
        <v>646</v>
      </c>
      <c r="K40" t="s">
        <v>647</v>
      </c>
      <c r="L40">
        <v>1367</v>
      </c>
      <c r="N40">
        <v>1011</v>
      </c>
      <c r="O40" t="s">
        <v>610</v>
      </c>
      <c r="P40" t="s">
        <v>610</v>
      </c>
      <c r="Q40">
        <v>1</v>
      </c>
      <c r="W40">
        <v>0</v>
      </c>
      <c r="X40">
        <v>2073521694</v>
      </c>
      <c r="Y40">
        <v>0.25</v>
      </c>
      <c r="AA40">
        <v>0</v>
      </c>
      <c r="AB40">
        <v>89.99</v>
      </c>
      <c r="AC40">
        <v>10.06</v>
      </c>
      <c r="AD40">
        <v>0</v>
      </c>
      <c r="AE40">
        <v>0</v>
      </c>
      <c r="AF40">
        <v>89.99</v>
      </c>
      <c r="AG40">
        <v>10.06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2</v>
      </c>
      <c r="AT40">
        <v>0.25</v>
      </c>
      <c r="AU40" t="s">
        <v>2</v>
      </c>
      <c r="AV40">
        <v>0</v>
      </c>
      <c r="AW40">
        <v>2</v>
      </c>
      <c r="AX40">
        <v>224393703</v>
      </c>
      <c r="AY40">
        <v>1</v>
      </c>
      <c r="AZ40">
        <v>0</v>
      </c>
      <c r="BA40">
        <v>43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Y40*Source!I223</f>
        <v>20</v>
      </c>
      <c r="CY40">
        <f t="shared" si="2"/>
        <v>89.99</v>
      </c>
      <c r="CZ40">
        <f t="shared" si="3"/>
        <v>89.99</v>
      </c>
      <c r="DA40">
        <f t="shared" si="4"/>
        <v>1</v>
      </c>
      <c r="DB40">
        <f t="shared" si="5"/>
        <v>22.5</v>
      </c>
      <c r="DC40">
        <f t="shared" si="6"/>
        <v>2.52</v>
      </c>
    </row>
    <row r="41" spans="1:107" x14ac:dyDescent="0.2">
      <c r="A41">
        <f>ROW(Source!A223)</f>
        <v>223</v>
      </c>
      <c r="B41">
        <v>224391872</v>
      </c>
      <c r="C41">
        <v>224392256</v>
      </c>
      <c r="D41">
        <v>221535416</v>
      </c>
      <c r="E41">
        <v>1</v>
      </c>
      <c r="F41">
        <v>1</v>
      </c>
      <c r="G41">
        <v>1</v>
      </c>
      <c r="H41">
        <v>2</v>
      </c>
      <c r="I41" t="s">
        <v>648</v>
      </c>
      <c r="J41" t="s">
        <v>649</v>
      </c>
      <c r="K41" t="s">
        <v>650</v>
      </c>
      <c r="L41">
        <v>1367</v>
      </c>
      <c r="N41">
        <v>1011</v>
      </c>
      <c r="O41" t="s">
        <v>610</v>
      </c>
      <c r="P41" t="s">
        <v>610</v>
      </c>
      <c r="Q41">
        <v>1</v>
      </c>
      <c r="W41">
        <v>0</v>
      </c>
      <c r="X41">
        <v>1242061294</v>
      </c>
      <c r="Y41">
        <v>9</v>
      </c>
      <c r="AA41">
        <v>0</v>
      </c>
      <c r="AB41">
        <v>1.9</v>
      </c>
      <c r="AC41">
        <v>0</v>
      </c>
      <c r="AD41">
        <v>0</v>
      </c>
      <c r="AE41">
        <v>0</v>
      </c>
      <c r="AF41">
        <v>1.9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2</v>
      </c>
      <c r="AT41">
        <v>9</v>
      </c>
      <c r="AU41" t="s">
        <v>2</v>
      </c>
      <c r="AV41">
        <v>0</v>
      </c>
      <c r="AW41">
        <v>2</v>
      </c>
      <c r="AX41">
        <v>224393704</v>
      </c>
      <c r="AY41">
        <v>1</v>
      </c>
      <c r="AZ41">
        <v>0</v>
      </c>
      <c r="BA41">
        <v>44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Y41*Source!I223</f>
        <v>720</v>
      </c>
      <c r="CY41">
        <f t="shared" si="2"/>
        <v>1.9</v>
      </c>
      <c r="CZ41">
        <f t="shared" si="3"/>
        <v>1.9</v>
      </c>
      <c r="DA41">
        <f t="shared" si="4"/>
        <v>1</v>
      </c>
      <c r="DB41">
        <f t="shared" si="5"/>
        <v>17.100000000000001</v>
      </c>
      <c r="DC41">
        <f t="shared" si="6"/>
        <v>0</v>
      </c>
    </row>
    <row r="42" spans="1:107" x14ac:dyDescent="0.2">
      <c r="A42">
        <f>ROW(Source!A223)</f>
        <v>223</v>
      </c>
      <c r="B42">
        <v>224391872</v>
      </c>
      <c r="C42">
        <v>224392256</v>
      </c>
      <c r="D42">
        <v>221536069</v>
      </c>
      <c r="E42">
        <v>1</v>
      </c>
      <c r="F42">
        <v>1</v>
      </c>
      <c r="G42">
        <v>1</v>
      </c>
      <c r="H42">
        <v>2</v>
      </c>
      <c r="I42" t="s">
        <v>634</v>
      </c>
      <c r="J42" t="s">
        <v>635</v>
      </c>
      <c r="K42" t="s">
        <v>636</v>
      </c>
      <c r="L42">
        <v>1367</v>
      </c>
      <c r="N42">
        <v>1011</v>
      </c>
      <c r="O42" t="s">
        <v>610</v>
      </c>
      <c r="P42" t="s">
        <v>610</v>
      </c>
      <c r="Q42">
        <v>1</v>
      </c>
      <c r="W42">
        <v>0</v>
      </c>
      <c r="X42">
        <v>2001246382</v>
      </c>
      <c r="Y42">
        <v>1.35</v>
      </c>
      <c r="AA42">
        <v>0</v>
      </c>
      <c r="AB42">
        <v>65.709999999999994</v>
      </c>
      <c r="AC42">
        <v>11.6</v>
      </c>
      <c r="AD42">
        <v>0</v>
      </c>
      <c r="AE42">
        <v>0</v>
      </c>
      <c r="AF42">
        <v>65.709999999999994</v>
      </c>
      <c r="AG42">
        <v>11.6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2</v>
      </c>
      <c r="AT42">
        <v>1.35</v>
      </c>
      <c r="AU42" t="s">
        <v>2</v>
      </c>
      <c r="AV42">
        <v>0</v>
      </c>
      <c r="AW42">
        <v>2</v>
      </c>
      <c r="AX42">
        <v>224393705</v>
      </c>
      <c r="AY42">
        <v>1</v>
      </c>
      <c r="AZ42">
        <v>0</v>
      </c>
      <c r="BA42">
        <v>45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Y42*Source!I223</f>
        <v>108</v>
      </c>
      <c r="CY42">
        <f t="shared" si="2"/>
        <v>65.709999999999994</v>
      </c>
      <c r="CZ42">
        <f t="shared" si="3"/>
        <v>65.709999999999994</v>
      </c>
      <c r="DA42">
        <f t="shared" si="4"/>
        <v>1</v>
      </c>
      <c r="DB42">
        <f t="shared" si="5"/>
        <v>88.71</v>
      </c>
      <c r="DC42">
        <f t="shared" si="6"/>
        <v>15.66</v>
      </c>
    </row>
    <row r="43" spans="1:107" x14ac:dyDescent="0.2">
      <c r="A43">
        <f>ROW(Source!A223)</f>
        <v>223</v>
      </c>
      <c r="B43">
        <v>224391872</v>
      </c>
      <c r="C43">
        <v>224392256</v>
      </c>
      <c r="D43">
        <v>221536281</v>
      </c>
      <c r="E43">
        <v>1</v>
      </c>
      <c r="F43">
        <v>1</v>
      </c>
      <c r="G43">
        <v>1</v>
      </c>
      <c r="H43">
        <v>2</v>
      </c>
      <c r="I43" t="s">
        <v>651</v>
      </c>
      <c r="J43" t="s">
        <v>652</v>
      </c>
      <c r="K43" t="s">
        <v>653</v>
      </c>
      <c r="L43">
        <v>1367</v>
      </c>
      <c r="N43">
        <v>1011</v>
      </c>
      <c r="O43" t="s">
        <v>610</v>
      </c>
      <c r="P43" t="s">
        <v>610</v>
      </c>
      <c r="Q43">
        <v>1</v>
      </c>
      <c r="W43">
        <v>0</v>
      </c>
      <c r="X43">
        <v>-2140355608</v>
      </c>
      <c r="Y43">
        <v>4.3</v>
      </c>
      <c r="AA43">
        <v>0</v>
      </c>
      <c r="AB43">
        <v>8.1</v>
      </c>
      <c r="AC43">
        <v>0</v>
      </c>
      <c r="AD43">
        <v>0</v>
      </c>
      <c r="AE43">
        <v>0</v>
      </c>
      <c r="AF43">
        <v>8.1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2</v>
      </c>
      <c r="AT43">
        <v>4.3</v>
      </c>
      <c r="AU43" t="s">
        <v>2</v>
      </c>
      <c r="AV43">
        <v>0</v>
      </c>
      <c r="AW43">
        <v>2</v>
      </c>
      <c r="AX43">
        <v>224393706</v>
      </c>
      <c r="AY43">
        <v>1</v>
      </c>
      <c r="AZ43">
        <v>0</v>
      </c>
      <c r="BA43">
        <v>46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Y43*Source!I223</f>
        <v>344</v>
      </c>
      <c r="CY43">
        <f t="shared" si="2"/>
        <v>8.1</v>
      </c>
      <c r="CZ43">
        <f t="shared" si="3"/>
        <v>8.1</v>
      </c>
      <c r="DA43">
        <f t="shared" si="4"/>
        <v>1</v>
      </c>
      <c r="DB43">
        <f t="shared" si="5"/>
        <v>34.83</v>
      </c>
      <c r="DC43">
        <f t="shared" si="6"/>
        <v>0</v>
      </c>
    </row>
    <row r="44" spans="1:107" x14ac:dyDescent="0.2">
      <c r="A44">
        <f>ROW(Source!A223)</f>
        <v>223</v>
      </c>
      <c r="B44">
        <v>224391872</v>
      </c>
      <c r="C44">
        <v>224392256</v>
      </c>
      <c r="D44">
        <v>221385932</v>
      </c>
      <c r="E44">
        <v>1</v>
      </c>
      <c r="F44">
        <v>1</v>
      </c>
      <c r="G44">
        <v>1</v>
      </c>
      <c r="H44">
        <v>3</v>
      </c>
      <c r="I44" t="s">
        <v>625</v>
      </c>
      <c r="J44" t="s">
        <v>626</v>
      </c>
      <c r="K44" t="s">
        <v>627</v>
      </c>
      <c r="L44">
        <v>1339</v>
      </c>
      <c r="N44">
        <v>1007</v>
      </c>
      <c r="O44" t="s">
        <v>331</v>
      </c>
      <c r="P44" t="s">
        <v>331</v>
      </c>
      <c r="Q44">
        <v>1</v>
      </c>
      <c r="W44">
        <v>0</v>
      </c>
      <c r="X44">
        <v>929815444</v>
      </c>
      <c r="Y44">
        <v>0.73</v>
      </c>
      <c r="AA44">
        <v>2.44</v>
      </c>
      <c r="AB44">
        <v>0</v>
      </c>
      <c r="AC44">
        <v>0</v>
      </c>
      <c r="AD44">
        <v>0</v>
      </c>
      <c r="AE44">
        <v>2.44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2</v>
      </c>
      <c r="AT44">
        <v>0.73</v>
      </c>
      <c r="AU44" t="s">
        <v>2</v>
      </c>
      <c r="AV44">
        <v>0</v>
      </c>
      <c r="AW44">
        <v>2</v>
      </c>
      <c r="AX44">
        <v>224393707</v>
      </c>
      <c r="AY44">
        <v>1</v>
      </c>
      <c r="AZ44">
        <v>0</v>
      </c>
      <c r="BA44">
        <v>47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Y44*Source!I223</f>
        <v>58.4</v>
      </c>
      <c r="CY44">
        <f t="shared" ref="CY44:CY51" si="7">AA44</f>
        <v>2.44</v>
      </c>
      <c r="CZ44">
        <f t="shared" ref="CZ44:CZ51" si="8">AE44</f>
        <v>2.44</v>
      </c>
      <c r="DA44">
        <f t="shared" ref="DA44:DA51" si="9">AI44</f>
        <v>1</v>
      </c>
      <c r="DB44">
        <f t="shared" si="5"/>
        <v>1.78</v>
      </c>
      <c r="DC44">
        <f t="shared" si="6"/>
        <v>0</v>
      </c>
    </row>
    <row r="45" spans="1:107" x14ac:dyDescent="0.2">
      <c r="A45">
        <f>ROW(Source!A223)</f>
        <v>223</v>
      </c>
      <c r="B45">
        <v>224391872</v>
      </c>
      <c r="C45">
        <v>224392256</v>
      </c>
      <c r="D45">
        <v>221386416</v>
      </c>
      <c r="E45">
        <v>1</v>
      </c>
      <c r="F45">
        <v>1</v>
      </c>
      <c r="G45">
        <v>1</v>
      </c>
      <c r="H45">
        <v>3</v>
      </c>
      <c r="I45" t="s">
        <v>637</v>
      </c>
      <c r="J45" t="s">
        <v>638</v>
      </c>
      <c r="K45" t="s">
        <v>639</v>
      </c>
      <c r="L45">
        <v>1327</v>
      </c>
      <c r="N45">
        <v>1005</v>
      </c>
      <c r="O45" t="s">
        <v>445</v>
      </c>
      <c r="P45" t="s">
        <v>445</v>
      </c>
      <c r="Q45">
        <v>1</v>
      </c>
      <c r="W45">
        <v>0</v>
      </c>
      <c r="X45">
        <v>-285914714</v>
      </c>
      <c r="Y45">
        <v>30</v>
      </c>
      <c r="AA45">
        <v>3.62</v>
      </c>
      <c r="AB45">
        <v>0</v>
      </c>
      <c r="AC45">
        <v>0</v>
      </c>
      <c r="AD45">
        <v>0</v>
      </c>
      <c r="AE45">
        <v>3.62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2</v>
      </c>
      <c r="AT45">
        <v>30</v>
      </c>
      <c r="AU45" t="s">
        <v>2</v>
      </c>
      <c r="AV45">
        <v>0</v>
      </c>
      <c r="AW45">
        <v>2</v>
      </c>
      <c r="AX45">
        <v>224393708</v>
      </c>
      <c r="AY45">
        <v>1</v>
      </c>
      <c r="AZ45">
        <v>0</v>
      </c>
      <c r="BA45">
        <v>48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Y45*Source!I223</f>
        <v>2400</v>
      </c>
      <c r="CY45">
        <f t="shared" si="7"/>
        <v>3.62</v>
      </c>
      <c r="CZ45">
        <f t="shared" si="8"/>
        <v>3.62</v>
      </c>
      <c r="DA45">
        <f t="shared" si="9"/>
        <v>1</v>
      </c>
      <c r="DB45">
        <f t="shared" si="5"/>
        <v>108.6</v>
      </c>
      <c r="DC45">
        <f t="shared" si="6"/>
        <v>0</v>
      </c>
    </row>
    <row r="46" spans="1:107" x14ac:dyDescent="0.2">
      <c r="A46">
        <f>ROW(Source!A223)</f>
        <v>223</v>
      </c>
      <c r="B46">
        <v>224391872</v>
      </c>
      <c r="C46">
        <v>224392256</v>
      </c>
      <c r="D46">
        <v>221387021</v>
      </c>
      <c r="E46">
        <v>1</v>
      </c>
      <c r="F46">
        <v>1</v>
      </c>
      <c r="G46">
        <v>1</v>
      </c>
      <c r="H46">
        <v>3</v>
      </c>
      <c r="I46" t="s">
        <v>654</v>
      </c>
      <c r="J46" t="s">
        <v>655</v>
      </c>
      <c r="K46" t="s">
        <v>656</v>
      </c>
      <c r="L46">
        <v>1348</v>
      </c>
      <c r="N46">
        <v>1009</v>
      </c>
      <c r="O46" t="s">
        <v>374</v>
      </c>
      <c r="P46" t="s">
        <v>374</v>
      </c>
      <c r="Q46">
        <v>1000</v>
      </c>
      <c r="W46">
        <v>0</v>
      </c>
      <c r="X46">
        <v>-1911495750</v>
      </c>
      <c r="Y46">
        <v>5.0000000000000001E-3</v>
      </c>
      <c r="AA46">
        <v>10315.01</v>
      </c>
      <c r="AB46">
        <v>0</v>
      </c>
      <c r="AC46">
        <v>0</v>
      </c>
      <c r="AD46">
        <v>0</v>
      </c>
      <c r="AE46">
        <v>10315.01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2</v>
      </c>
      <c r="AT46">
        <v>5.0000000000000001E-3</v>
      </c>
      <c r="AU46" t="s">
        <v>2</v>
      </c>
      <c r="AV46">
        <v>0</v>
      </c>
      <c r="AW46">
        <v>2</v>
      </c>
      <c r="AX46">
        <v>224393709</v>
      </c>
      <c r="AY46">
        <v>1</v>
      </c>
      <c r="AZ46">
        <v>0</v>
      </c>
      <c r="BA46">
        <v>49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Y46*Source!I223</f>
        <v>0.4</v>
      </c>
      <c r="CY46">
        <f t="shared" si="7"/>
        <v>10315.01</v>
      </c>
      <c r="CZ46">
        <f t="shared" si="8"/>
        <v>10315.01</v>
      </c>
      <c r="DA46">
        <f t="shared" si="9"/>
        <v>1</v>
      </c>
      <c r="DB46">
        <f t="shared" si="5"/>
        <v>51.58</v>
      </c>
      <c r="DC46">
        <f t="shared" si="6"/>
        <v>0</v>
      </c>
    </row>
    <row r="47" spans="1:107" x14ac:dyDescent="0.2">
      <c r="A47">
        <f>ROW(Source!A223)</f>
        <v>223</v>
      </c>
      <c r="B47">
        <v>224391872</v>
      </c>
      <c r="C47">
        <v>224392256</v>
      </c>
      <c r="D47">
        <v>221388360</v>
      </c>
      <c r="E47">
        <v>1</v>
      </c>
      <c r="F47">
        <v>1</v>
      </c>
      <c r="G47">
        <v>1</v>
      </c>
      <c r="H47">
        <v>3</v>
      </c>
      <c r="I47" t="s">
        <v>657</v>
      </c>
      <c r="J47" t="s">
        <v>658</v>
      </c>
      <c r="K47" t="s">
        <v>659</v>
      </c>
      <c r="L47">
        <v>1348</v>
      </c>
      <c r="N47">
        <v>1009</v>
      </c>
      <c r="O47" t="s">
        <v>374</v>
      </c>
      <c r="P47" t="s">
        <v>374</v>
      </c>
      <c r="Q47">
        <v>1000</v>
      </c>
      <c r="W47">
        <v>0</v>
      </c>
      <c r="X47">
        <v>1580588808</v>
      </c>
      <c r="Y47">
        <v>2E-3</v>
      </c>
      <c r="AA47">
        <v>11978</v>
      </c>
      <c r="AB47">
        <v>0</v>
      </c>
      <c r="AC47">
        <v>0</v>
      </c>
      <c r="AD47">
        <v>0</v>
      </c>
      <c r="AE47">
        <v>11978</v>
      </c>
      <c r="AF47">
        <v>0</v>
      </c>
      <c r="AG47">
        <v>0</v>
      </c>
      <c r="AH47">
        <v>0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2</v>
      </c>
      <c r="AT47">
        <v>2E-3</v>
      </c>
      <c r="AU47" t="s">
        <v>2</v>
      </c>
      <c r="AV47">
        <v>0</v>
      </c>
      <c r="AW47">
        <v>2</v>
      </c>
      <c r="AX47">
        <v>224393710</v>
      </c>
      <c r="AY47">
        <v>1</v>
      </c>
      <c r="AZ47">
        <v>0</v>
      </c>
      <c r="BA47">
        <v>50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Y47*Source!I223</f>
        <v>0.16</v>
      </c>
      <c r="CY47">
        <f t="shared" si="7"/>
        <v>11978</v>
      </c>
      <c r="CZ47">
        <f t="shared" si="8"/>
        <v>11978</v>
      </c>
      <c r="DA47">
        <f t="shared" si="9"/>
        <v>1</v>
      </c>
      <c r="DB47">
        <f t="shared" si="5"/>
        <v>23.96</v>
      </c>
      <c r="DC47">
        <f t="shared" si="6"/>
        <v>0</v>
      </c>
    </row>
    <row r="48" spans="1:107" x14ac:dyDescent="0.2">
      <c r="A48">
        <f>ROW(Source!A223)</f>
        <v>223</v>
      </c>
      <c r="B48">
        <v>224391872</v>
      </c>
      <c r="C48">
        <v>224392256</v>
      </c>
      <c r="D48">
        <v>221390416</v>
      </c>
      <c r="E48">
        <v>1</v>
      </c>
      <c r="F48">
        <v>1</v>
      </c>
      <c r="G48">
        <v>1</v>
      </c>
      <c r="H48">
        <v>3</v>
      </c>
      <c r="I48" t="s">
        <v>660</v>
      </c>
      <c r="J48" t="s">
        <v>661</v>
      </c>
      <c r="K48" t="s">
        <v>662</v>
      </c>
      <c r="L48">
        <v>1348</v>
      </c>
      <c r="N48">
        <v>1009</v>
      </c>
      <c r="O48" t="s">
        <v>374</v>
      </c>
      <c r="P48" t="s">
        <v>374</v>
      </c>
      <c r="Q48">
        <v>1000</v>
      </c>
      <c r="W48">
        <v>0</v>
      </c>
      <c r="X48">
        <v>1780947296</v>
      </c>
      <c r="Y48">
        <v>0.01</v>
      </c>
      <c r="AA48">
        <v>734.5</v>
      </c>
      <c r="AB48">
        <v>0</v>
      </c>
      <c r="AC48">
        <v>0</v>
      </c>
      <c r="AD48">
        <v>0</v>
      </c>
      <c r="AE48">
        <v>734.5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2</v>
      </c>
      <c r="AT48">
        <v>0.01</v>
      </c>
      <c r="AU48" t="s">
        <v>2</v>
      </c>
      <c r="AV48">
        <v>0</v>
      </c>
      <c r="AW48">
        <v>2</v>
      </c>
      <c r="AX48">
        <v>224393711</v>
      </c>
      <c r="AY48">
        <v>1</v>
      </c>
      <c r="AZ48">
        <v>0</v>
      </c>
      <c r="BA48">
        <v>51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Y48*Source!I223</f>
        <v>0.8</v>
      </c>
      <c r="CY48">
        <f t="shared" si="7"/>
        <v>734.5</v>
      </c>
      <c r="CZ48">
        <f t="shared" si="8"/>
        <v>734.5</v>
      </c>
      <c r="DA48">
        <f t="shared" si="9"/>
        <v>1</v>
      </c>
      <c r="DB48">
        <f t="shared" si="5"/>
        <v>7.35</v>
      </c>
      <c r="DC48">
        <f t="shared" si="6"/>
        <v>0</v>
      </c>
    </row>
    <row r="49" spans="1:107" x14ac:dyDescent="0.2">
      <c r="A49">
        <f>ROW(Source!A223)</f>
        <v>223</v>
      </c>
      <c r="B49">
        <v>224391872</v>
      </c>
      <c r="C49">
        <v>224392256</v>
      </c>
      <c r="D49">
        <v>221405344</v>
      </c>
      <c r="E49">
        <v>1</v>
      </c>
      <c r="F49">
        <v>1</v>
      </c>
      <c r="G49">
        <v>1</v>
      </c>
      <c r="H49">
        <v>3</v>
      </c>
      <c r="I49" t="s">
        <v>663</v>
      </c>
      <c r="J49" t="s">
        <v>664</v>
      </c>
      <c r="K49" t="s">
        <v>665</v>
      </c>
      <c r="L49">
        <v>1348</v>
      </c>
      <c r="N49">
        <v>1009</v>
      </c>
      <c r="O49" t="s">
        <v>374</v>
      </c>
      <c r="P49" t="s">
        <v>374</v>
      </c>
      <c r="Q49">
        <v>1000</v>
      </c>
      <c r="W49">
        <v>0</v>
      </c>
      <c r="X49">
        <v>-249501139</v>
      </c>
      <c r="Y49">
        <v>1.0200000000000001E-2</v>
      </c>
      <c r="AA49">
        <v>4455.2</v>
      </c>
      <c r="AB49">
        <v>0</v>
      </c>
      <c r="AC49">
        <v>0</v>
      </c>
      <c r="AD49">
        <v>0</v>
      </c>
      <c r="AE49">
        <v>4455.2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2</v>
      </c>
      <c r="AT49">
        <v>1.0200000000000001E-2</v>
      </c>
      <c r="AU49" t="s">
        <v>2</v>
      </c>
      <c r="AV49">
        <v>0</v>
      </c>
      <c r="AW49">
        <v>2</v>
      </c>
      <c r="AX49">
        <v>224393713</v>
      </c>
      <c r="AY49">
        <v>1</v>
      </c>
      <c r="AZ49">
        <v>0</v>
      </c>
      <c r="BA49">
        <v>53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Y49*Source!I223</f>
        <v>0.81600000000000006</v>
      </c>
      <c r="CY49">
        <f t="shared" si="7"/>
        <v>4455.2</v>
      </c>
      <c r="CZ49">
        <f t="shared" si="8"/>
        <v>4455.2</v>
      </c>
      <c r="DA49">
        <f t="shared" si="9"/>
        <v>1</v>
      </c>
      <c r="DB49">
        <f t="shared" si="5"/>
        <v>45.44</v>
      </c>
      <c r="DC49">
        <f t="shared" si="6"/>
        <v>0</v>
      </c>
    </row>
    <row r="50" spans="1:107" x14ac:dyDescent="0.2">
      <c r="A50">
        <f>ROW(Source!A223)</f>
        <v>223</v>
      </c>
      <c r="B50">
        <v>224391872</v>
      </c>
      <c r="C50">
        <v>224392256</v>
      </c>
      <c r="D50">
        <v>221409522</v>
      </c>
      <c r="E50">
        <v>1</v>
      </c>
      <c r="F50">
        <v>1</v>
      </c>
      <c r="G50">
        <v>1</v>
      </c>
      <c r="H50">
        <v>3</v>
      </c>
      <c r="I50" t="s">
        <v>666</v>
      </c>
      <c r="J50" t="s">
        <v>667</v>
      </c>
      <c r="K50" t="s">
        <v>668</v>
      </c>
      <c r="L50">
        <v>1339</v>
      </c>
      <c r="N50">
        <v>1007</v>
      </c>
      <c r="O50" t="s">
        <v>331</v>
      </c>
      <c r="P50" t="s">
        <v>331</v>
      </c>
      <c r="Q50">
        <v>1</v>
      </c>
      <c r="W50">
        <v>0</v>
      </c>
      <c r="X50">
        <v>-1267725274</v>
      </c>
      <c r="Y50">
        <v>0.04</v>
      </c>
      <c r="AA50">
        <v>1056</v>
      </c>
      <c r="AB50">
        <v>0</v>
      </c>
      <c r="AC50">
        <v>0</v>
      </c>
      <c r="AD50">
        <v>0</v>
      </c>
      <c r="AE50">
        <v>1056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2</v>
      </c>
      <c r="AT50">
        <v>0.04</v>
      </c>
      <c r="AU50" t="s">
        <v>2</v>
      </c>
      <c r="AV50">
        <v>0</v>
      </c>
      <c r="AW50">
        <v>2</v>
      </c>
      <c r="AX50">
        <v>224393715</v>
      </c>
      <c r="AY50">
        <v>1</v>
      </c>
      <c r="AZ50">
        <v>0</v>
      </c>
      <c r="BA50">
        <v>55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Y50*Source!I223</f>
        <v>3.2</v>
      </c>
      <c r="CY50">
        <f t="shared" si="7"/>
        <v>1056</v>
      </c>
      <c r="CZ50">
        <f t="shared" si="8"/>
        <v>1056</v>
      </c>
      <c r="DA50">
        <f t="shared" si="9"/>
        <v>1</v>
      </c>
      <c r="DB50">
        <f t="shared" si="5"/>
        <v>42.24</v>
      </c>
      <c r="DC50">
        <f t="shared" si="6"/>
        <v>0</v>
      </c>
    </row>
    <row r="51" spans="1:107" x14ac:dyDescent="0.2">
      <c r="A51">
        <f>ROW(Source!A223)</f>
        <v>223</v>
      </c>
      <c r="B51">
        <v>224391872</v>
      </c>
      <c r="C51">
        <v>224392256</v>
      </c>
      <c r="D51">
        <v>221410712</v>
      </c>
      <c r="E51">
        <v>1</v>
      </c>
      <c r="F51">
        <v>1</v>
      </c>
      <c r="G51">
        <v>1</v>
      </c>
      <c r="H51">
        <v>3</v>
      </c>
      <c r="I51" t="s">
        <v>669</v>
      </c>
      <c r="J51" t="s">
        <v>670</v>
      </c>
      <c r="K51" t="s">
        <v>671</v>
      </c>
      <c r="L51">
        <v>1327</v>
      </c>
      <c r="N51">
        <v>1005</v>
      </c>
      <c r="O51" t="s">
        <v>445</v>
      </c>
      <c r="P51" t="s">
        <v>445</v>
      </c>
      <c r="Q51">
        <v>1</v>
      </c>
      <c r="W51">
        <v>0</v>
      </c>
      <c r="X51">
        <v>1002571711</v>
      </c>
      <c r="Y51">
        <v>3.6</v>
      </c>
      <c r="AA51">
        <v>57.63</v>
      </c>
      <c r="AB51">
        <v>0</v>
      </c>
      <c r="AC51">
        <v>0</v>
      </c>
      <c r="AD51">
        <v>0</v>
      </c>
      <c r="AE51">
        <v>57.63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2</v>
      </c>
      <c r="AT51">
        <v>3.6</v>
      </c>
      <c r="AU51" t="s">
        <v>2</v>
      </c>
      <c r="AV51">
        <v>0</v>
      </c>
      <c r="AW51">
        <v>2</v>
      </c>
      <c r="AX51">
        <v>224393716</v>
      </c>
      <c r="AY51">
        <v>1</v>
      </c>
      <c r="AZ51">
        <v>0</v>
      </c>
      <c r="BA51">
        <v>56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Y51*Source!I223</f>
        <v>288</v>
      </c>
      <c r="CY51">
        <f t="shared" si="7"/>
        <v>57.63</v>
      </c>
      <c r="CZ51">
        <f t="shared" si="8"/>
        <v>57.63</v>
      </c>
      <c r="DA51">
        <f t="shared" si="9"/>
        <v>1</v>
      </c>
      <c r="DB51">
        <f t="shared" si="5"/>
        <v>207.47</v>
      </c>
      <c r="DC51">
        <f t="shared" si="6"/>
        <v>0</v>
      </c>
    </row>
    <row r="52" spans="1:107" x14ac:dyDescent="0.2">
      <c r="A52">
        <f>ROW(Source!A228)</f>
        <v>228</v>
      </c>
      <c r="B52">
        <v>224391872</v>
      </c>
      <c r="C52">
        <v>224392295</v>
      </c>
      <c r="D52">
        <v>221373418</v>
      </c>
      <c r="E52">
        <v>68</v>
      </c>
      <c r="F52">
        <v>1</v>
      </c>
      <c r="G52">
        <v>1</v>
      </c>
      <c r="H52">
        <v>1</v>
      </c>
      <c r="I52" t="s">
        <v>672</v>
      </c>
      <c r="J52" t="s">
        <v>2</v>
      </c>
      <c r="K52" t="s">
        <v>673</v>
      </c>
      <c r="L52">
        <v>1191</v>
      </c>
      <c r="N52">
        <v>74472246</v>
      </c>
      <c r="O52" t="s">
        <v>594</v>
      </c>
      <c r="P52" t="s">
        <v>594</v>
      </c>
      <c r="Q52">
        <v>1</v>
      </c>
      <c r="W52">
        <v>0</v>
      </c>
      <c r="X52">
        <v>1893946532</v>
      </c>
      <c r="Y52">
        <v>198</v>
      </c>
      <c r="AA52">
        <v>0</v>
      </c>
      <c r="AB52">
        <v>0</v>
      </c>
      <c r="AC52">
        <v>0</v>
      </c>
      <c r="AD52">
        <v>9.07</v>
      </c>
      <c r="AE52">
        <v>0</v>
      </c>
      <c r="AF52">
        <v>0</v>
      </c>
      <c r="AG52">
        <v>0</v>
      </c>
      <c r="AH52">
        <v>9.07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2</v>
      </c>
      <c r="AT52">
        <v>198</v>
      </c>
      <c r="AU52" t="s">
        <v>2</v>
      </c>
      <c r="AV52">
        <v>1</v>
      </c>
      <c r="AW52">
        <v>2</v>
      </c>
      <c r="AX52">
        <v>224393720</v>
      </c>
      <c r="AY52">
        <v>1</v>
      </c>
      <c r="AZ52">
        <v>0</v>
      </c>
      <c r="BA52">
        <v>57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Y52*Source!I228</f>
        <v>76.170599999999993</v>
      </c>
      <c r="CY52">
        <f>AD52</f>
        <v>9.07</v>
      </c>
      <c r="CZ52">
        <f>AH52</f>
        <v>9.07</v>
      </c>
      <c r="DA52">
        <f>AL52</f>
        <v>1</v>
      </c>
      <c r="DB52">
        <f t="shared" si="5"/>
        <v>1795.86</v>
      </c>
      <c r="DC52">
        <f t="shared" si="6"/>
        <v>0</v>
      </c>
    </row>
    <row r="53" spans="1:107" x14ac:dyDescent="0.2">
      <c r="A53">
        <f>ROW(Source!A228)</f>
        <v>228</v>
      </c>
      <c r="B53">
        <v>224391872</v>
      </c>
      <c r="C53">
        <v>224392295</v>
      </c>
      <c r="D53">
        <v>221373598</v>
      </c>
      <c r="E53">
        <v>68</v>
      </c>
      <c r="F53">
        <v>1</v>
      </c>
      <c r="G53">
        <v>1</v>
      </c>
      <c r="H53">
        <v>1</v>
      </c>
      <c r="I53" t="s">
        <v>595</v>
      </c>
      <c r="J53" t="s">
        <v>2</v>
      </c>
      <c r="K53" t="s">
        <v>596</v>
      </c>
      <c r="L53">
        <v>1191</v>
      </c>
      <c r="N53">
        <v>74472246</v>
      </c>
      <c r="O53" t="s">
        <v>594</v>
      </c>
      <c r="P53" t="s">
        <v>594</v>
      </c>
      <c r="Q53">
        <v>1</v>
      </c>
      <c r="W53">
        <v>0</v>
      </c>
      <c r="X53">
        <v>-1417349443</v>
      </c>
      <c r="Y53">
        <v>0.33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2</v>
      </c>
      <c r="AT53">
        <v>0.33</v>
      </c>
      <c r="AU53" t="s">
        <v>2</v>
      </c>
      <c r="AV53">
        <v>2</v>
      </c>
      <c r="AW53">
        <v>2</v>
      </c>
      <c r="AX53">
        <v>224393721</v>
      </c>
      <c r="AY53">
        <v>1</v>
      </c>
      <c r="AZ53">
        <v>0</v>
      </c>
      <c r="BA53">
        <v>58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Y53*Source!I228</f>
        <v>0.12695100000000001</v>
      </c>
      <c r="CY53">
        <f>AD53</f>
        <v>0</v>
      </c>
      <c r="CZ53">
        <f>AH53</f>
        <v>0</v>
      </c>
      <c r="DA53">
        <f>AL53</f>
        <v>1</v>
      </c>
      <c r="DB53">
        <f t="shared" si="5"/>
        <v>0</v>
      </c>
      <c r="DC53">
        <f t="shared" si="6"/>
        <v>0</v>
      </c>
    </row>
    <row r="54" spans="1:107" x14ac:dyDescent="0.2">
      <c r="A54">
        <f>ROW(Source!A228)</f>
        <v>228</v>
      </c>
      <c r="B54">
        <v>224391872</v>
      </c>
      <c r="C54">
        <v>224392295</v>
      </c>
      <c r="D54">
        <v>221535139</v>
      </c>
      <c r="E54">
        <v>1</v>
      </c>
      <c r="F54">
        <v>1</v>
      </c>
      <c r="G54">
        <v>1</v>
      </c>
      <c r="H54">
        <v>2</v>
      </c>
      <c r="I54" t="s">
        <v>642</v>
      </c>
      <c r="J54" t="s">
        <v>643</v>
      </c>
      <c r="K54" t="s">
        <v>644</v>
      </c>
      <c r="L54">
        <v>1367</v>
      </c>
      <c r="N54">
        <v>1011</v>
      </c>
      <c r="O54" t="s">
        <v>610</v>
      </c>
      <c r="P54" t="s">
        <v>610</v>
      </c>
      <c r="Q54">
        <v>1</v>
      </c>
      <c r="W54">
        <v>0</v>
      </c>
      <c r="X54">
        <v>-296520070</v>
      </c>
      <c r="Y54">
        <v>0.14000000000000001</v>
      </c>
      <c r="AA54">
        <v>0</v>
      </c>
      <c r="AB54">
        <v>115.4</v>
      </c>
      <c r="AC54">
        <v>13.5</v>
      </c>
      <c r="AD54">
        <v>0</v>
      </c>
      <c r="AE54">
        <v>0</v>
      </c>
      <c r="AF54">
        <v>115.4</v>
      </c>
      <c r="AG54">
        <v>13.5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2</v>
      </c>
      <c r="AT54">
        <v>0.14000000000000001</v>
      </c>
      <c r="AU54" t="s">
        <v>2</v>
      </c>
      <c r="AV54">
        <v>0</v>
      </c>
      <c r="AW54">
        <v>2</v>
      </c>
      <c r="AX54">
        <v>224393722</v>
      </c>
      <c r="AY54">
        <v>1</v>
      </c>
      <c r="AZ54">
        <v>0</v>
      </c>
      <c r="BA54">
        <v>59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Y54*Source!I228</f>
        <v>5.3858000000000003E-2</v>
      </c>
      <c r="CY54">
        <f>AB54</f>
        <v>115.4</v>
      </c>
      <c r="CZ54">
        <f>AF54</f>
        <v>115.4</v>
      </c>
      <c r="DA54">
        <f>AJ54</f>
        <v>1</v>
      </c>
      <c r="DB54">
        <f t="shared" si="5"/>
        <v>16.16</v>
      </c>
      <c r="DC54">
        <f t="shared" si="6"/>
        <v>1.89</v>
      </c>
    </row>
    <row r="55" spans="1:107" x14ac:dyDescent="0.2">
      <c r="A55">
        <f>ROW(Source!A228)</f>
        <v>228</v>
      </c>
      <c r="B55">
        <v>224391872</v>
      </c>
      <c r="C55">
        <v>224392295</v>
      </c>
      <c r="D55">
        <v>221536069</v>
      </c>
      <c r="E55">
        <v>1</v>
      </c>
      <c r="F55">
        <v>1</v>
      </c>
      <c r="G55">
        <v>1</v>
      </c>
      <c r="H55">
        <v>2</v>
      </c>
      <c r="I55" t="s">
        <v>634</v>
      </c>
      <c r="J55" t="s">
        <v>635</v>
      </c>
      <c r="K55" t="s">
        <v>636</v>
      </c>
      <c r="L55">
        <v>1367</v>
      </c>
      <c r="N55">
        <v>1011</v>
      </c>
      <c r="O55" t="s">
        <v>610</v>
      </c>
      <c r="P55" t="s">
        <v>610</v>
      </c>
      <c r="Q55">
        <v>1</v>
      </c>
      <c r="W55">
        <v>0</v>
      </c>
      <c r="X55">
        <v>2001246382</v>
      </c>
      <c r="Y55">
        <v>0.19</v>
      </c>
      <c r="AA55">
        <v>0</v>
      </c>
      <c r="AB55">
        <v>65.709999999999994</v>
      </c>
      <c r="AC55">
        <v>11.6</v>
      </c>
      <c r="AD55">
        <v>0</v>
      </c>
      <c r="AE55">
        <v>0</v>
      </c>
      <c r="AF55">
        <v>65.709999999999994</v>
      </c>
      <c r="AG55">
        <v>11.6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2</v>
      </c>
      <c r="AT55">
        <v>0.19</v>
      </c>
      <c r="AU55" t="s">
        <v>2</v>
      </c>
      <c r="AV55">
        <v>0</v>
      </c>
      <c r="AW55">
        <v>2</v>
      </c>
      <c r="AX55">
        <v>224393723</v>
      </c>
      <c r="AY55">
        <v>1</v>
      </c>
      <c r="AZ55">
        <v>0</v>
      </c>
      <c r="BA55">
        <v>60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Y55*Source!I228</f>
        <v>7.3093000000000005E-2</v>
      </c>
      <c r="CY55">
        <f>AB55</f>
        <v>65.709999999999994</v>
      </c>
      <c r="CZ55">
        <f>AF55</f>
        <v>65.709999999999994</v>
      </c>
      <c r="DA55">
        <f>AJ55</f>
        <v>1</v>
      </c>
      <c r="DB55">
        <f t="shared" si="5"/>
        <v>12.48</v>
      </c>
      <c r="DC55">
        <f t="shared" si="6"/>
        <v>2.2000000000000002</v>
      </c>
    </row>
    <row r="56" spans="1:107" x14ac:dyDescent="0.2">
      <c r="A56">
        <f>ROW(Source!A230)</f>
        <v>230</v>
      </c>
      <c r="B56">
        <v>224391872</v>
      </c>
      <c r="C56">
        <v>224392306</v>
      </c>
      <c r="D56">
        <v>213275904</v>
      </c>
      <c r="E56">
        <v>54</v>
      </c>
      <c r="F56">
        <v>1</v>
      </c>
      <c r="G56">
        <v>1</v>
      </c>
      <c r="H56">
        <v>1</v>
      </c>
      <c r="I56" t="s">
        <v>672</v>
      </c>
      <c r="J56" t="s">
        <v>2</v>
      </c>
      <c r="K56" t="s">
        <v>674</v>
      </c>
      <c r="L56">
        <v>1191</v>
      </c>
      <c r="N56">
        <v>74472246</v>
      </c>
      <c r="O56" t="s">
        <v>594</v>
      </c>
      <c r="P56" t="s">
        <v>594</v>
      </c>
      <c r="Q56">
        <v>1</v>
      </c>
      <c r="W56">
        <v>0</v>
      </c>
      <c r="X56">
        <v>145020957</v>
      </c>
      <c r="Y56">
        <v>58</v>
      </c>
      <c r="AA56">
        <v>0</v>
      </c>
      <c r="AB56">
        <v>0</v>
      </c>
      <c r="AC56">
        <v>0</v>
      </c>
      <c r="AD56">
        <v>9.07</v>
      </c>
      <c r="AE56">
        <v>0</v>
      </c>
      <c r="AF56">
        <v>0</v>
      </c>
      <c r="AG56">
        <v>0</v>
      </c>
      <c r="AH56">
        <v>9.07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2</v>
      </c>
      <c r="AT56">
        <v>58</v>
      </c>
      <c r="AU56" t="s">
        <v>2</v>
      </c>
      <c r="AV56">
        <v>1</v>
      </c>
      <c r="AW56">
        <v>2</v>
      </c>
      <c r="AX56">
        <v>224392311</v>
      </c>
      <c r="AY56">
        <v>1</v>
      </c>
      <c r="AZ56">
        <v>0</v>
      </c>
      <c r="BA56">
        <v>62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Y56*Source!I230</f>
        <v>236698</v>
      </c>
      <c r="CY56">
        <f>AD56</f>
        <v>9.07</v>
      </c>
      <c r="CZ56">
        <f>AH56</f>
        <v>9.07</v>
      </c>
      <c r="DA56">
        <f>AL56</f>
        <v>1</v>
      </c>
      <c r="DB56">
        <f t="shared" si="5"/>
        <v>526.05999999999995</v>
      </c>
      <c r="DC56">
        <f t="shared" si="6"/>
        <v>0</v>
      </c>
    </row>
    <row r="57" spans="1:107" x14ac:dyDescent="0.2">
      <c r="A57">
        <f>ROW(Source!A230)</f>
        <v>230</v>
      </c>
      <c r="B57">
        <v>224391872</v>
      </c>
      <c r="C57">
        <v>224392306</v>
      </c>
      <c r="D57">
        <v>213276063</v>
      </c>
      <c r="E57">
        <v>54</v>
      </c>
      <c r="F57">
        <v>1</v>
      </c>
      <c r="G57">
        <v>1</v>
      </c>
      <c r="H57">
        <v>1</v>
      </c>
      <c r="I57" t="s">
        <v>595</v>
      </c>
      <c r="J57" t="s">
        <v>2</v>
      </c>
      <c r="K57" t="s">
        <v>596</v>
      </c>
      <c r="L57">
        <v>1191</v>
      </c>
      <c r="N57">
        <v>74472246</v>
      </c>
      <c r="O57" t="s">
        <v>594</v>
      </c>
      <c r="P57" t="s">
        <v>594</v>
      </c>
      <c r="Q57">
        <v>1</v>
      </c>
      <c r="W57">
        <v>0</v>
      </c>
      <c r="X57">
        <v>-1417349443</v>
      </c>
      <c r="Y57">
        <v>0.33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2</v>
      </c>
      <c r="AT57">
        <v>0.33</v>
      </c>
      <c r="AU57" t="s">
        <v>2</v>
      </c>
      <c r="AV57">
        <v>2</v>
      </c>
      <c r="AW57">
        <v>2</v>
      </c>
      <c r="AX57">
        <v>224392312</v>
      </c>
      <c r="AY57">
        <v>1</v>
      </c>
      <c r="AZ57">
        <v>0</v>
      </c>
      <c r="BA57">
        <v>63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Y57*Source!I230</f>
        <v>1346.73</v>
      </c>
      <c r="CY57">
        <f>AD57</f>
        <v>0</v>
      </c>
      <c r="CZ57">
        <f>AH57</f>
        <v>0</v>
      </c>
      <c r="DA57">
        <f>AL57</f>
        <v>1</v>
      </c>
      <c r="DB57">
        <f t="shared" si="5"/>
        <v>0</v>
      </c>
      <c r="DC57">
        <f t="shared" si="6"/>
        <v>0</v>
      </c>
    </row>
    <row r="58" spans="1:107" x14ac:dyDescent="0.2">
      <c r="A58">
        <f>ROW(Source!A230)</f>
        <v>230</v>
      </c>
      <c r="B58">
        <v>224391872</v>
      </c>
      <c r="C58">
        <v>224392306</v>
      </c>
      <c r="D58">
        <v>213435219</v>
      </c>
      <c r="E58">
        <v>1</v>
      </c>
      <c r="F58">
        <v>1</v>
      </c>
      <c r="G58">
        <v>1</v>
      </c>
      <c r="H58">
        <v>2</v>
      </c>
      <c r="I58" t="s">
        <v>642</v>
      </c>
      <c r="J58" t="s">
        <v>643</v>
      </c>
      <c r="K58" t="s">
        <v>644</v>
      </c>
      <c r="L58">
        <v>1368</v>
      </c>
      <c r="N58">
        <v>1011</v>
      </c>
      <c r="O58" t="s">
        <v>600</v>
      </c>
      <c r="P58" t="s">
        <v>600</v>
      </c>
      <c r="Q58">
        <v>1</v>
      </c>
      <c r="W58">
        <v>0</v>
      </c>
      <c r="X58">
        <v>-747672348</v>
      </c>
      <c r="Y58">
        <v>0.14000000000000001</v>
      </c>
      <c r="AA58">
        <v>0</v>
      </c>
      <c r="AB58">
        <v>115.4</v>
      </c>
      <c r="AC58">
        <v>13.5</v>
      </c>
      <c r="AD58">
        <v>0</v>
      </c>
      <c r="AE58">
        <v>0</v>
      </c>
      <c r="AF58">
        <v>115.4</v>
      </c>
      <c r="AG58">
        <v>13.5</v>
      </c>
      <c r="AH58">
        <v>0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2</v>
      </c>
      <c r="AT58">
        <v>0.14000000000000001</v>
      </c>
      <c r="AU58" t="s">
        <v>2</v>
      </c>
      <c r="AV58">
        <v>0</v>
      </c>
      <c r="AW58">
        <v>2</v>
      </c>
      <c r="AX58">
        <v>224392313</v>
      </c>
      <c r="AY58">
        <v>1</v>
      </c>
      <c r="AZ58">
        <v>0</v>
      </c>
      <c r="BA58">
        <v>64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Y58*Source!I230</f>
        <v>571.34</v>
      </c>
      <c r="CY58">
        <f>AB58</f>
        <v>115.4</v>
      </c>
      <c r="CZ58">
        <f>AF58</f>
        <v>115.4</v>
      </c>
      <c r="DA58">
        <f>AJ58</f>
        <v>1</v>
      </c>
      <c r="DB58">
        <f t="shared" si="5"/>
        <v>16.16</v>
      </c>
      <c r="DC58">
        <f t="shared" si="6"/>
        <v>1.89</v>
      </c>
    </row>
    <row r="59" spans="1:107" x14ac:dyDescent="0.2">
      <c r="A59">
        <f>ROW(Source!A230)</f>
        <v>230</v>
      </c>
      <c r="B59">
        <v>224391872</v>
      </c>
      <c r="C59">
        <v>224392306</v>
      </c>
      <c r="D59">
        <v>213436142</v>
      </c>
      <c r="E59">
        <v>1</v>
      </c>
      <c r="F59">
        <v>1</v>
      </c>
      <c r="G59">
        <v>1</v>
      </c>
      <c r="H59">
        <v>2</v>
      </c>
      <c r="I59" t="s">
        <v>634</v>
      </c>
      <c r="J59" t="s">
        <v>635</v>
      </c>
      <c r="K59" t="s">
        <v>636</v>
      </c>
      <c r="L59">
        <v>1368</v>
      </c>
      <c r="N59">
        <v>1011</v>
      </c>
      <c r="O59" t="s">
        <v>600</v>
      </c>
      <c r="P59" t="s">
        <v>600</v>
      </c>
      <c r="Q59">
        <v>1</v>
      </c>
      <c r="W59">
        <v>0</v>
      </c>
      <c r="X59">
        <v>-1057454432</v>
      </c>
      <c r="Y59">
        <v>0.19</v>
      </c>
      <c r="AA59">
        <v>0</v>
      </c>
      <c r="AB59">
        <v>65.709999999999994</v>
      </c>
      <c r="AC59">
        <v>11.6</v>
      </c>
      <c r="AD59">
        <v>0</v>
      </c>
      <c r="AE59">
        <v>0</v>
      </c>
      <c r="AF59">
        <v>65.709999999999994</v>
      </c>
      <c r="AG59">
        <v>11.6</v>
      </c>
      <c r="AH59">
        <v>0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2</v>
      </c>
      <c r="AT59">
        <v>0.19</v>
      </c>
      <c r="AU59" t="s">
        <v>2</v>
      </c>
      <c r="AV59">
        <v>0</v>
      </c>
      <c r="AW59">
        <v>2</v>
      </c>
      <c r="AX59">
        <v>224392314</v>
      </c>
      <c r="AY59">
        <v>1</v>
      </c>
      <c r="AZ59">
        <v>0</v>
      </c>
      <c r="BA59">
        <v>65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Y59*Source!I230</f>
        <v>775.39</v>
      </c>
      <c r="CY59">
        <f>AB59</f>
        <v>65.709999999999994</v>
      </c>
      <c r="CZ59">
        <f>AF59</f>
        <v>65.709999999999994</v>
      </c>
      <c r="DA59">
        <f>AJ59</f>
        <v>1</v>
      </c>
      <c r="DB59">
        <f t="shared" si="5"/>
        <v>12.48</v>
      </c>
      <c r="DC59">
        <f t="shared" si="6"/>
        <v>2.2000000000000002</v>
      </c>
    </row>
    <row r="60" spans="1:107" x14ac:dyDescent="0.2">
      <c r="A60">
        <f>ROW(Source!A231)</f>
        <v>231</v>
      </c>
      <c r="B60">
        <v>224391872</v>
      </c>
      <c r="C60">
        <v>224392317</v>
      </c>
      <c r="D60">
        <v>213275904</v>
      </c>
      <c r="E60">
        <v>54</v>
      </c>
      <c r="F60">
        <v>1</v>
      </c>
      <c r="G60">
        <v>1</v>
      </c>
      <c r="H60">
        <v>1</v>
      </c>
      <c r="I60" t="s">
        <v>672</v>
      </c>
      <c r="J60" t="s">
        <v>2</v>
      </c>
      <c r="K60" t="s">
        <v>674</v>
      </c>
      <c r="L60">
        <v>1191</v>
      </c>
      <c r="N60">
        <v>74472246</v>
      </c>
      <c r="O60" t="s">
        <v>594</v>
      </c>
      <c r="P60" t="s">
        <v>594</v>
      </c>
      <c r="Q60">
        <v>1</v>
      </c>
      <c r="W60">
        <v>0</v>
      </c>
      <c r="X60">
        <v>145020957</v>
      </c>
      <c r="Y60">
        <v>20</v>
      </c>
      <c r="AA60">
        <v>0</v>
      </c>
      <c r="AB60">
        <v>0</v>
      </c>
      <c r="AC60">
        <v>0</v>
      </c>
      <c r="AD60">
        <v>9.07</v>
      </c>
      <c r="AE60">
        <v>0</v>
      </c>
      <c r="AF60">
        <v>0</v>
      </c>
      <c r="AG60">
        <v>0</v>
      </c>
      <c r="AH60">
        <v>9.07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2</v>
      </c>
      <c r="AT60">
        <v>20</v>
      </c>
      <c r="AU60" t="s">
        <v>2</v>
      </c>
      <c r="AV60">
        <v>1</v>
      </c>
      <c r="AW60">
        <v>2</v>
      </c>
      <c r="AX60">
        <v>224392322</v>
      </c>
      <c r="AY60">
        <v>1</v>
      </c>
      <c r="AZ60">
        <v>0</v>
      </c>
      <c r="BA60">
        <v>67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Y60*Source!I231</f>
        <v>4.58</v>
      </c>
      <c r="CY60">
        <f>AD60</f>
        <v>9.07</v>
      </c>
      <c r="CZ60">
        <f>AH60</f>
        <v>9.07</v>
      </c>
      <c r="DA60">
        <f>AL60</f>
        <v>1</v>
      </c>
      <c r="DB60">
        <f t="shared" si="5"/>
        <v>181.4</v>
      </c>
      <c r="DC60">
        <f t="shared" si="6"/>
        <v>0</v>
      </c>
    </row>
    <row r="61" spans="1:107" x14ac:dyDescent="0.2">
      <c r="A61">
        <f>ROW(Source!A231)</f>
        <v>231</v>
      </c>
      <c r="B61">
        <v>224391872</v>
      </c>
      <c r="C61">
        <v>224392317</v>
      </c>
      <c r="D61">
        <v>213276063</v>
      </c>
      <c r="E61">
        <v>54</v>
      </c>
      <c r="F61">
        <v>1</v>
      </c>
      <c r="G61">
        <v>1</v>
      </c>
      <c r="H61">
        <v>1</v>
      </c>
      <c r="I61" t="s">
        <v>595</v>
      </c>
      <c r="J61" t="s">
        <v>2</v>
      </c>
      <c r="K61" t="s">
        <v>596</v>
      </c>
      <c r="L61">
        <v>1191</v>
      </c>
      <c r="N61">
        <v>74472246</v>
      </c>
      <c r="O61" t="s">
        <v>594</v>
      </c>
      <c r="P61" t="s">
        <v>594</v>
      </c>
      <c r="Q61">
        <v>1</v>
      </c>
      <c r="W61">
        <v>0</v>
      </c>
      <c r="X61">
        <v>-1417349443</v>
      </c>
      <c r="Y61">
        <v>0.33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2</v>
      </c>
      <c r="AT61">
        <v>0.33</v>
      </c>
      <c r="AU61" t="s">
        <v>2</v>
      </c>
      <c r="AV61">
        <v>2</v>
      </c>
      <c r="AW61">
        <v>2</v>
      </c>
      <c r="AX61">
        <v>224392323</v>
      </c>
      <c r="AY61">
        <v>1</v>
      </c>
      <c r="AZ61">
        <v>0</v>
      </c>
      <c r="BA61">
        <v>68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Y61*Source!I231</f>
        <v>7.5570000000000012E-2</v>
      </c>
      <c r="CY61">
        <f>AD61</f>
        <v>0</v>
      </c>
      <c r="CZ61">
        <f>AH61</f>
        <v>0</v>
      </c>
      <c r="DA61">
        <f>AL61</f>
        <v>1</v>
      </c>
      <c r="DB61">
        <f t="shared" si="5"/>
        <v>0</v>
      </c>
      <c r="DC61">
        <f t="shared" si="6"/>
        <v>0</v>
      </c>
    </row>
    <row r="62" spans="1:107" x14ac:dyDescent="0.2">
      <c r="A62">
        <f>ROW(Source!A231)</f>
        <v>231</v>
      </c>
      <c r="B62">
        <v>224391872</v>
      </c>
      <c r="C62">
        <v>224392317</v>
      </c>
      <c r="D62">
        <v>213435219</v>
      </c>
      <c r="E62">
        <v>1</v>
      </c>
      <c r="F62">
        <v>1</v>
      </c>
      <c r="G62">
        <v>1</v>
      </c>
      <c r="H62">
        <v>2</v>
      </c>
      <c r="I62" t="s">
        <v>642</v>
      </c>
      <c r="J62" t="s">
        <v>643</v>
      </c>
      <c r="K62" t="s">
        <v>644</v>
      </c>
      <c r="L62">
        <v>1368</v>
      </c>
      <c r="N62">
        <v>1011</v>
      </c>
      <c r="O62" t="s">
        <v>600</v>
      </c>
      <c r="P62" t="s">
        <v>600</v>
      </c>
      <c r="Q62">
        <v>1</v>
      </c>
      <c r="W62">
        <v>0</v>
      </c>
      <c r="X62">
        <v>-747672348</v>
      </c>
      <c r="Y62">
        <v>0.14000000000000001</v>
      </c>
      <c r="AA62">
        <v>0</v>
      </c>
      <c r="AB62">
        <v>115.4</v>
      </c>
      <c r="AC62">
        <v>13.5</v>
      </c>
      <c r="AD62">
        <v>0</v>
      </c>
      <c r="AE62">
        <v>0</v>
      </c>
      <c r="AF62">
        <v>115.4</v>
      </c>
      <c r="AG62">
        <v>13.5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2</v>
      </c>
      <c r="AT62">
        <v>0.14000000000000001</v>
      </c>
      <c r="AU62" t="s">
        <v>2</v>
      </c>
      <c r="AV62">
        <v>0</v>
      </c>
      <c r="AW62">
        <v>2</v>
      </c>
      <c r="AX62">
        <v>224392324</v>
      </c>
      <c r="AY62">
        <v>1</v>
      </c>
      <c r="AZ62">
        <v>0</v>
      </c>
      <c r="BA62">
        <v>69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Y62*Source!I231</f>
        <v>3.2060000000000005E-2</v>
      </c>
      <c r="CY62">
        <f>AB62</f>
        <v>115.4</v>
      </c>
      <c r="CZ62">
        <f>AF62</f>
        <v>115.4</v>
      </c>
      <c r="DA62">
        <f>AJ62</f>
        <v>1</v>
      </c>
      <c r="DB62">
        <f t="shared" si="5"/>
        <v>16.16</v>
      </c>
      <c r="DC62">
        <f t="shared" si="6"/>
        <v>1.89</v>
      </c>
    </row>
    <row r="63" spans="1:107" x14ac:dyDescent="0.2">
      <c r="A63">
        <f>ROW(Source!A231)</f>
        <v>231</v>
      </c>
      <c r="B63">
        <v>224391872</v>
      </c>
      <c r="C63">
        <v>224392317</v>
      </c>
      <c r="D63">
        <v>213436142</v>
      </c>
      <c r="E63">
        <v>1</v>
      </c>
      <c r="F63">
        <v>1</v>
      </c>
      <c r="G63">
        <v>1</v>
      </c>
      <c r="H63">
        <v>2</v>
      </c>
      <c r="I63" t="s">
        <v>634</v>
      </c>
      <c r="J63" t="s">
        <v>635</v>
      </c>
      <c r="K63" t="s">
        <v>636</v>
      </c>
      <c r="L63">
        <v>1368</v>
      </c>
      <c r="N63">
        <v>1011</v>
      </c>
      <c r="O63" t="s">
        <v>600</v>
      </c>
      <c r="P63" t="s">
        <v>600</v>
      </c>
      <c r="Q63">
        <v>1</v>
      </c>
      <c r="W63">
        <v>0</v>
      </c>
      <c r="X63">
        <v>-1057454432</v>
      </c>
      <c r="Y63">
        <v>0.19</v>
      </c>
      <c r="AA63">
        <v>0</v>
      </c>
      <c r="AB63">
        <v>65.709999999999994</v>
      </c>
      <c r="AC63">
        <v>11.6</v>
      </c>
      <c r="AD63">
        <v>0</v>
      </c>
      <c r="AE63">
        <v>0</v>
      </c>
      <c r="AF63">
        <v>65.709999999999994</v>
      </c>
      <c r="AG63">
        <v>11.6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2</v>
      </c>
      <c r="AT63">
        <v>0.19</v>
      </c>
      <c r="AU63" t="s">
        <v>2</v>
      </c>
      <c r="AV63">
        <v>0</v>
      </c>
      <c r="AW63">
        <v>2</v>
      </c>
      <c r="AX63">
        <v>224392325</v>
      </c>
      <c r="AY63">
        <v>1</v>
      </c>
      <c r="AZ63">
        <v>0</v>
      </c>
      <c r="BA63">
        <v>70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Y63*Source!I231</f>
        <v>4.351E-2</v>
      </c>
      <c r="CY63">
        <f>AB63</f>
        <v>65.709999999999994</v>
      </c>
      <c r="CZ63">
        <f>AF63</f>
        <v>65.709999999999994</v>
      </c>
      <c r="DA63">
        <f>AJ63</f>
        <v>1</v>
      </c>
      <c r="DB63">
        <f t="shared" si="5"/>
        <v>12.48</v>
      </c>
      <c r="DC63">
        <f t="shared" si="6"/>
        <v>2.2000000000000002</v>
      </c>
    </row>
    <row r="64" spans="1:107" x14ac:dyDescent="0.2">
      <c r="A64">
        <f>ROW(Source!A233)</f>
        <v>233</v>
      </c>
      <c r="B64">
        <v>224391872</v>
      </c>
      <c r="C64">
        <v>224392328</v>
      </c>
      <c r="D64">
        <v>213275948</v>
      </c>
      <c r="E64">
        <v>54</v>
      </c>
      <c r="F64">
        <v>1</v>
      </c>
      <c r="G64">
        <v>1</v>
      </c>
      <c r="H64">
        <v>1</v>
      </c>
      <c r="I64" t="s">
        <v>675</v>
      </c>
      <c r="J64" t="s">
        <v>2</v>
      </c>
      <c r="K64" t="s">
        <v>676</v>
      </c>
      <c r="L64">
        <v>1191</v>
      </c>
      <c r="N64">
        <v>74472246</v>
      </c>
      <c r="O64" t="s">
        <v>594</v>
      </c>
      <c r="P64" t="s">
        <v>594</v>
      </c>
      <c r="Q64">
        <v>1</v>
      </c>
      <c r="W64">
        <v>0</v>
      </c>
      <c r="X64">
        <v>1145761654</v>
      </c>
      <c r="Y64">
        <v>5.31</v>
      </c>
      <c r="AA64">
        <v>0</v>
      </c>
      <c r="AB64">
        <v>0</v>
      </c>
      <c r="AC64">
        <v>0</v>
      </c>
      <c r="AD64">
        <v>10.65</v>
      </c>
      <c r="AE64">
        <v>0</v>
      </c>
      <c r="AF64">
        <v>0</v>
      </c>
      <c r="AG64">
        <v>0</v>
      </c>
      <c r="AH64">
        <v>10.65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2</v>
      </c>
      <c r="AT64">
        <v>5.31</v>
      </c>
      <c r="AU64" t="s">
        <v>2</v>
      </c>
      <c r="AV64">
        <v>1</v>
      </c>
      <c r="AW64">
        <v>2</v>
      </c>
      <c r="AX64">
        <v>224392337</v>
      </c>
      <c r="AY64">
        <v>1</v>
      </c>
      <c r="AZ64">
        <v>0</v>
      </c>
      <c r="BA64">
        <v>72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Y64*Source!I233</f>
        <v>4.7789999999999999</v>
      </c>
      <c r="CY64">
        <f>AD64</f>
        <v>10.65</v>
      </c>
      <c r="CZ64">
        <f>AH64</f>
        <v>10.65</v>
      </c>
      <c r="DA64">
        <f>AL64</f>
        <v>1</v>
      </c>
      <c r="DB64">
        <f t="shared" si="5"/>
        <v>56.55</v>
      </c>
      <c r="DC64">
        <f t="shared" si="6"/>
        <v>0</v>
      </c>
    </row>
    <row r="65" spans="1:107" x14ac:dyDescent="0.2">
      <c r="A65">
        <f>ROW(Source!A233)</f>
        <v>233</v>
      </c>
      <c r="B65">
        <v>224391872</v>
      </c>
      <c r="C65">
        <v>224392328</v>
      </c>
      <c r="D65">
        <v>213276063</v>
      </c>
      <c r="E65">
        <v>54</v>
      </c>
      <c r="F65">
        <v>1</v>
      </c>
      <c r="G65">
        <v>1</v>
      </c>
      <c r="H65">
        <v>1</v>
      </c>
      <c r="I65" t="s">
        <v>595</v>
      </c>
      <c r="J65" t="s">
        <v>2</v>
      </c>
      <c r="K65" t="s">
        <v>596</v>
      </c>
      <c r="L65">
        <v>1191</v>
      </c>
      <c r="N65">
        <v>74472246</v>
      </c>
      <c r="O65" t="s">
        <v>594</v>
      </c>
      <c r="P65" t="s">
        <v>594</v>
      </c>
      <c r="Q65">
        <v>1</v>
      </c>
      <c r="W65">
        <v>0</v>
      </c>
      <c r="X65">
        <v>-1417349443</v>
      </c>
      <c r="Y65">
        <v>0.02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2</v>
      </c>
      <c r="AT65">
        <v>0.02</v>
      </c>
      <c r="AU65" t="s">
        <v>2</v>
      </c>
      <c r="AV65">
        <v>2</v>
      </c>
      <c r="AW65">
        <v>2</v>
      </c>
      <c r="AX65">
        <v>224392338</v>
      </c>
      <c r="AY65">
        <v>1</v>
      </c>
      <c r="AZ65">
        <v>0</v>
      </c>
      <c r="BA65">
        <v>73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Y65*Source!I233</f>
        <v>1.8000000000000002E-2</v>
      </c>
      <c r="CY65">
        <f>AD65</f>
        <v>0</v>
      </c>
      <c r="CZ65">
        <f>AH65</f>
        <v>0</v>
      </c>
      <c r="DA65">
        <f>AL65</f>
        <v>1</v>
      </c>
      <c r="DB65">
        <f t="shared" si="5"/>
        <v>0</v>
      </c>
      <c r="DC65">
        <f t="shared" si="6"/>
        <v>0</v>
      </c>
    </row>
    <row r="66" spans="1:107" x14ac:dyDescent="0.2">
      <c r="A66">
        <f>ROW(Source!A233)</f>
        <v>233</v>
      </c>
      <c r="B66">
        <v>224391872</v>
      </c>
      <c r="C66">
        <v>224392328</v>
      </c>
      <c r="D66">
        <v>213435356</v>
      </c>
      <c r="E66">
        <v>1</v>
      </c>
      <c r="F66">
        <v>1</v>
      </c>
      <c r="G66">
        <v>1</v>
      </c>
      <c r="H66">
        <v>2</v>
      </c>
      <c r="I66" t="s">
        <v>677</v>
      </c>
      <c r="J66" t="s">
        <v>678</v>
      </c>
      <c r="K66" t="s">
        <v>679</v>
      </c>
      <c r="L66">
        <v>1368</v>
      </c>
      <c r="N66">
        <v>1011</v>
      </c>
      <c r="O66" t="s">
        <v>600</v>
      </c>
      <c r="P66" t="s">
        <v>600</v>
      </c>
      <c r="Q66">
        <v>1</v>
      </c>
      <c r="W66">
        <v>0</v>
      </c>
      <c r="X66">
        <v>962035595</v>
      </c>
      <c r="Y66">
        <v>0.01</v>
      </c>
      <c r="AA66">
        <v>0</v>
      </c>
      <c r="AB66">
        <v>1.7</v>
      </c>
      <c r="AC66">
        <v>0</v>
      </c>
      <c r="AD66">
        <v>0</v>
      </c>
      <c r="AE66">
        <v>0</v>
      </c>
      <c r="AF66">
        <v>1.7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2</v>
      </c>
      <c r="AT66">
        <v>0.01</v>
      </c>
      <c r="AU66" t="s">
        <v>2</v>
      </c>
      <c r="AV66">
        <v>0</v>
      </c>
      <c r="AW66">
        <v>2</v>
      </c>
      <c r="AX66">
        <v>224392339</v>
      </c>
      <c r="AY66">
        <v>1</v>
      </c>
      <c r="AZ66">
        <v>0</v>
      </c>
      <c r="BA66">
        <v>74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Y66*Source!I233</f>
        <v>9.0000000000000011E-3</v>
      </c>
      <c r="CY66">
        <f>AB66</f>
        <v>1.7</v>
      </c>
      <c r="CZ66">
        <f>AF66</f>
        <v>1.7</v>
      </c>
      <c r="DA66">
        <f>AJ66</f>
        <v>1</v>
      </c>
      <c r="DB66">
        <f t="shared" si="5"/>
        <v>0.02</v>
      </c>
      <c r="DC66">
        <f t="shared" si="6"/>
        <v>0</v>
      </c>
    </row>
    <row r="67" spans="1:107" x14ac:dyDescent="0.2">
      <c r="A67">
        <f>ROW(Source!A233)</f>
        <v>233</v>
      </c>
      <c r="B67">
        <v>224391872</v>
      </c>
      <c r="C67">
        <v>224392328</v>
      </c>
      <c r="D67">
        <v>213435375</v>
      </c>
      <c r="E67">
        <v>1</v>
      </c>
      <c r="F67">
        <v>1</v>
      </c>
      <c r="G67">
        <v>1</v>
      </c>
      <c r="H67">
        <v>2</v>
      </c>
      <c r="I67" t="s">
        <v>645</v>
      </c>
      <c r="J67" t="s">
        <v>646</v>
      </c>
      <c r="K67" t="s">
        <v>647</v>
      </c>
      <c r="L67">
        <v>1368</v>
      </c>
      <c r="N67">
        <v>1011</v>
      </c>
      <c r="O67" t="s">
        <v>600</v>
      </c>
      <c r="P67" t="s">
        <v>600</v>
      </c>
      <c r="Q67">
        <v>1</v>
      </c>
      <c r="W67">
        <v>0</v>
      </c>
      <c r="X67">
        <v>-1238471744</v>
      </c>
      <c r="Y67">
        <v>0.01</v>
      </c>
      <c r="AA67">
        <v>0</v>
      </c>
      <c r="AB67">
        <v>89.99</v>
      </c>
      <c r="AC67">
        <v>10.06</v>
      </c>
      <c r="AD67">
        <v>0</v>
      </c>
      <c r="AE67">
        <v>0</v>
      </c>
      <c r="AF67">
        <v>89.99</v>
      </c>
      <c r="AG67">
        <v>10.06</v>
      </c>
      <c r="AH67">
        <v>0</v>
      </c>
      <c r="AI67">
        <v>1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2</v>
      </c>
      <c r="AT67">
        <v>0.01</v>
      </c>
      <c r="AU67" t="s">
        <v>2</v>
      </c>
      <c r="AV67">
        <v>0</v>
      </c>
      <c r="AW67">
        <v>2</v>
      </c>
      <c r="AX67">
        <v>224392340</v>
      </c>
      <c r="AY67">
        <v>1</v>
      </c>
      <c r="AZ67">
        <v>0</v>
      </c>
      <c r="BA67">
        <v>75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Y67*Source!I233</f>
        <v>9.0000000000000011E-3</v>
      </c>
      <c r="CY67">
        <f>AB67</f>
        <v>89.99</v>
      </c>
      <c r="CZ67">
        <f>AF67</f>
        <v>89.99</v>
      </c>
      <c r="DA67">
        <f>AJ67</f>
        <v>1</v>
      </c>
      <c r="DB67">
        <f t="shared" si="5"/>
        <v>0.9</v>
      </c>
      <c r="DC67">
        <f t="shared" si="6"/>
        <v>0.1</v>
      </c>
    </row>
    <row r="68" spans="1:107" x14ac:dyDescent="0.2">
      <c r="A68">
        <f>ROW(Source!A233)</f>
        <v>233</v>
      </c>
      <c r="B68">
        <v>224391872</v>
      </c>
      <c r="C68">
        <v>224392328</v>
      </c>
      <c r="D68">
        <v>213436142</v>
      </c>
      <c r="E68">
        <v>1</v>
      </c>
      <c r="F68">
        <v>1</v>
      </c>
      <c r="G68">
        <v>1</v>
      </c>
      <c r="H68">
        <v>2</v>
      </c>
      <c r="I68" t="s">
        <v>634</v>
      </c>
      <c r="J68" t="s">
        <v>635</v>
      </c>
      <c r="K68" t="s">
        <v>636</v>
      </c>
      <c r="L68">
        <v>1368</v>
      </c>
      <c r="N68">
        <v>1011</v>
      </c>
      <c r="O68" t="s">
        <v>600</v>
      </c>
      <c r="P68" t="s">
        <v>600</v>
      </c>
      <c r="Q68">
        <v>1</v>
      </c>
      <c r="W68">
        <v>0</v>
      </c>
      <c r="X68">
        <v>-1057454432</v>
      </c>
      <c r="Y68">
        <v>0.01</v>
      </c>
      <c r="AA68">
        <v>0</v>
      </c>
      <c r="AB68">
        <v>65.709999999999994</v>
      </c>
      <c r="AC68">
        <v>11.6</v>
      </c>
      <c r="AD68">
        <v>0</v>
      </c>
      <c r="AE68">
        <v>0</v>
      </c>
      <c r="AF68">
        <v>65.709999999999994</v>
      </c>
      <c r="AG68">
        <v>11.6</v>
      </c>
      <c r="AH68">
        <v>0</v>
      </c>
      <c r="AI68">
        <v>1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2</v>
      </c>
      <c r="AT68">
        <v>0.01</v>
      </c>
      <c r="AU68" t="s">
        <v>2</v>
      </c>
      <c r="AV68">
        <v>0</v>
      </c>
      <c r="AW68">
        <v>2</v>
      </c>
      <c r="AX68">
        <v>224392341</v>
      </c>
      <c r="AY68">
        <v>1</v>
      </c>
      <c r="AZ68">
        <v>0</v>
      </c>
      <c r="BA68">
        <v>76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Y68*Source!I233</f>
        <v>9.0000000000000011E-3</v>
      </c>
      <c r="CY68">
        <f>AB68</f>
        <v>65.709999999999994</v>
      </c>
      <c r="CZ68">
        <f>AF68</f>
        <v>65.709999999999994</v>
      </c>
      <c r="DA68">
        <f>AJ68</f>
        <v>1</v>
      </c>
      <c r="DB68">
        <f t="shared" si="5"/>
        <v>0.66</v>
      </c>
      <c r="DC68">
        <f t="shared" si="6"/>
        <v>0.12</v>
      </c>
    </row>
    <row r="69" spans="1:107" x14ac:dyDescent="0.2">
      <c r="A69">
        <f>ROW(Source!A233)</f>
        <v>233</v>
      </c>
      <c r="B69">
        <v>224391872</v>
      </c>
      <c r="C69">
        <v>224392328</v>
      </c>
      <c r="D69">
        <v>213436785</v>
      </c>
      <c r="E69">
        <v>1</v>
      </c>
      <c r="F69">
        <v>1</v>
      </c>
      <c r="G69">
        <v>1</v>
      </c>
      <c r="H69">
        <v>2</v>
      </c>
      <c r="I69" t="s">
        <v>680</v>
      </c>
      <c r="J69" t="s">
        <v>681</v>
      </c>
      <c r="K69" t="s">
        <v>682</v>
      </c>
      <c r="L69">
        <v>1368</v>
      </c>
      <c r="N69">
        <v>1011</v>
      </c>
      <c r="O69" t="s">
        <v>600</v>
      </c>
      <c r="P69" t="s">
        <v>600</v>
      </c>
      <c r="Q69">
        <v>1</v>
      </c>
      <c r="W69">
        <v>0</v>
      </c>
      <c r="X69">
        <v>-1564140747</v>
      </c>
      <c r="Y69">
        <v>1.1200000000000001</v>
      </c>
      <c r="AA69">
        <v>0</v>
      </c>
      <c r="AB69">
        <v>6.82</v>
      </c>
      <c r="AC69">
        <v>0</v>
      </c>
      <c r="AD69">
        <v>0</v>
      </c>
      <c r="AE69">
        <v>0</v>
      </c>
      <c r="AF69">
        <v>6.82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2</v>
      </c>
      <c r="AT69">
        <v>1.1200000000000001</v>
      </c>
      <c r="AU69" t="s">
        <v>2</v>
      </c>
      <c r="AV69">
        <v>0</v>
      </c>
      <c r="AW69">
        <v>2</v>
      </c>
      <c r="AX69">
        <v>224392342</v>
      </c>
      <c r="AY69">
        <v>1</v>
      </c>
      <c r="AZ69">
        <v>0</v>
      </c>
      <c r="BA69">
        <v>77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Y69*Source!I233</f>
        <v>1.0080000000000002</v>
      </c>
      <c r="CY69">
        <f>AB69</f>
        <v>6.82</v>
      </c>
      <c r="CZ69">
        <f>AF69</f>
        <v>6.82</v>
      </c>
      <c r="DA69">
        <f>AJ69</f>
        <v>1</v>
      </c>
      <c r="DB69">
        <f t="shared" si="5"/>
        <v>7.64</v>
      </c>
      <c r="DC69">
        <f t="shared" si="6"/>
        <v>0</v>
      </c>
    </row>
    <row r="70" spans="1:107" x14ac:dyDescent="0.2">
      <c r="A70">
        <f>ROW(Source!A233)</f>
        <v>233</v>
      </c>
      <c r="B70">
        <v>224391872</v>
      </c>
      <c r="C70">
        <v>224392328</v>
      </c>
      <c r="D70">
        <v>213318279</v>
      </c>
      <c r="E70">
        <v>1</v>
      </c>
      <c r="F70">
        <v>1</v>
      </c>
      <c r="G70">
        <v>1</v>
      </c>
      <c r="H70">
        <v>3</v>
      </c>
      <c r="I70" t="s">
        <v>683</v>
      </c>
      <c r="J70" t="s">
        <v>684</v>
      </c>
      <c r="K70" t="s">
        <v>685</v>
      </c>
      <c r="L70">
        <v>1348</v>
      </c>
      <c r="N70">
        <v>1009</v>
      </c>
      <c r="O70" t="s">
        <v>374</v>
      </c>
      <c r="P70" t="s">
        <v>374</v>
      </c>
      <c r="Q70">
        <v>1000</v>
      </c>
      <c r="W70">
        <v>0</v>
      </c>
      <c r="X70">
        <v>-405632407</v>
      </c>
      <c r="Y70">
        <v>8.9999999999999993E-3</v>
      </c>
      <c r="AA70">
        <v>15620</v>
      </c>
      <c r="AB70">
        <v>0</v>
      </c>
      <c r="AC70">
        <v>0</v>
      </c>
      <c r="AD70">
        <v>0</v>
      </c>
      <c r="AE70">
        <v>15620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2</v>
      </c>
      <c r="AT70">
        <v>8.9999999999999993E-3</v>
      </c>
      <c r="AU70" t="s">
        <v>2</v>
      </c>
      <c r="AV70">
        <v>0</v>
      </c>
      <c r="AW70">
        <v>2</v>
      </c>
      <c r="AX70">
        <v>224392343</v>
      </c>
      <c r="AY70">
        <v>1</v>
      </c>
      <c r="AZ70">
        <v>0</v>
      </c>
      <c r="BA70">
        <v>78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Y70*Source!I233</f>
        <v>8.0999999999999996E-3</v>
      </c>
      <c r="CY70">
        <f>AA70</f>
        <v>15620</v>
      </c>
      <c r="CZ70">
        <f>AE70</f>
        <v>15620</v>
      </c>
      <c r="DA70">
        <f>AI70</f>
        <v>1</v>
      </c>
      <c r="DB70">
        <f t="shared" si="5"/>
        <v>140.58000000000001</v>
      </c>
      <c r="DC70">
        <f t="shared" si="6"/>
        <v>0</v>
      </c>
    </row>
    <row r="71" spans="1:107" x14ac:dyDescent="0.2">
      <c r="A71">
        <f>ROW(Source!A233)</f>
        <v>233</v>
      </c>
      <c r="B71">
        <v>224391872</v>
      </c>
      <c r="C71">
        <v>224392328</v>
      </c>
      <c r="D71">
        <v>213319333</v>
      </c>
      <c r="E71">
        <v>1</v>
      </c>
      <c r="F71">
        <v>1</v>
      </c>
      <c r="G71">
        <v>1</v>
      </c>
      <c r="H71">
        <v>3</v>
      </c>
      <c r="I71" t="s">
        <v>686</v>
      </c>
      <c r="J71" t="s">
        <v>687</v>
      </c>
      <c r="K71" t="s">
        <v>688</v>
      </c>
      <c r="L71">
        <v>1348</v>
      </c>
      <c r="N71">
        <v>1009</v>
      </c>
      <c r="O71" t="s">
        <v>374</v>
      </c>
      <c r="P71" t="s">
        <v>374</v>
      </c>
      <c r="Q71">
        <v>1000</v>
      </c>
      <c r="W71">
        <v>0</v>
      </c>
      <c r="X71">
        <v>-24586056</v>
      </c>
      <c r="Y71">
        <v>1.5E-3</v>
      </c>
      <c r="AA71">
        <v>7640</v>
      </c>
      <c r="AB71">
        <v>0</v>
      </c>
      <c r="AC71">
        <v>0</v>
      </c>
      <c r="AD71">
        <v>0</v>
      </c>
      <c r="AE71">
        <v>7640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2</v>
      </c>
      <c r="AT71">
        <v>1.5E-3</v>
      </c>
      <c r="AU71" t="s">
        <v>2</v>
      </c>
      <c r="AV71">
        <v>0</v>
      </c>
      <c r="AW71">
        <v>2</v>
      </c>
      <c r="AX71">
        <v>224392344</v>
      </c>
      <c r="AY71">
        <v>1</v>
      </c>
      <c r="AZ71">
        <v>0</v>
      </c>
      <c r="BA71">
        <v>79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Y71*Source!I233</f>
        <v>1.3500000000000001E-3</v>
      </c>
      <c r="CY71">
        <f>AA71</f>
        <v>7640</v>
      </c>
      <c r="CZ71">
        <f>AE71</f>
        <v>7640</v>
      </c>
      <c r="DA71">
        <f>AI71</f>
        <v>1</v>
      </c>
      <c r="DB71">
        <f t="shared" si="5"/>
        <v>11.46</v>
      </c>
      <c r="DC71">
        <f t="shared" si="6"/>
        <v>0</v>
      </c>
    </row>
    <row r="72" spans="1:107" x14ac:dyDescent="0.2">
      <c r="A72">
        <f>ROW(Source!A234)</f>
        <v>234</v>
      </c>
      <c r="B72">
        <v>224391872</v>
      </c>
      <c r="C72">
        <v>224392345</v>
      </c>
      <c r="D72">
        <v>213275904</v>
      </c>
      <c r="E72">
        <v>54</v>
      </c>
      <c r="F72">
        <v>1</v>
      </c>
      <c r="G72">
        <v>1</v>
      </c>
      <c r="H72">
        <v>1</v>
      </c>
      <c r="I72" t="s">
        <v>672</v>
      </c>
      <c r="J72" t="s">
        <v>2</v>
      </c>
      <c r="K72" t="s">
        <v>674</v>
      </c>
      <c r="L72">
        <v>1191</v>
      </c>
      <c r="N72">
        <v>74472246</v>
      </c>
      <c r="O72" t="s">
        <v>594</v>
      </c>
      <c r="P72" t="s">
        <v>594</v>
      </c>
      <c r="Q72">
        <v>1</v>
      </c>
      <c r="W72">
        <v>0</v>
      </c>
      <c r="X72">
        <v>145020957</v>
      </c>
      <c r="Y72">
        <v>4.26</v>
      </c>
      <c r="AA72">
        <v>0</v>
      </c>
      <c r="AB72">
        <v>0</v>
      </c>
      <c r="AC72">
        <v>0</v>
      </c>
      <c r="AD72">
        <v>9.07</v>
      </c>
      <c r="AE72">
        <v>0</v>
      </c>
      <c r="AF72">
        <v>0</v>
      </c>
      <c r="AG72">
        <v>0</v>
      </c>
      <c r="AH72">
        <v>9.07</v>
      </c>
      <c r="AI72">
        <v>1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2</v>
      </c>
      <c r="AT72">
        <v>2.13</v>
      </c>
      <c r="AU72" t="s">
        <v>413</v>
      </c>
      <c r="AV72">
        <v>1</v>
      </c>
      <c r="AW72">
        <v>2</v>
      </c>
      <c r="AX72">
        <v>224392354</v>
      </c>
      <c r="AY72">
        <v>1</v>
      </c>
      <c r="AZ72">
        <v>0</v>
      </c>
      <c r="BA72">
        <v>80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Y72*Source!I234</f>
        <v>3.8340000000000001</v>
      </c>
      <c r="CY72">
        <f>AD72</f>
        <v>9.07</v>
      </c>
      <c r="CZ72">
        <f>AH72</f>
        <v>9.07</v>
      </c>
      <c r="DA72">
        <f>AL72</f>
        <v>1</v>
      </c>
      <c r="DB72">
        <f>ROUND((ROUND(AT72*CZ72,2)*2),2)</f>
        <v>38.64</v>
      </c>
      <c r="DC72">
        <f>ROUND((ROUND(AT72*AG72,2)*2),2)</f>
        <v>0</v>
      </c>
    </row>
    <row r="73" spans="1:107" x14ac:dyDescent="0.2">
      <c r="A73">
        <f>ROW(Source!A234)</f>
        <v>234</v>
      </c>
      <c r="B73">
        <v>224391872</v>
      </c>
      <c r="C73">
        <v>224392345</v>
      </c>
      <c r="D73">
        <v>213276063</v>
      </c>
      <c r="E73">
        <v>54</v>
      </c>
      <c r="F73">
        <v>1</v>
      </c>
      <c r="G73">
        <v>1</v>
      </c>
      <c r="H73">
        <v>1</v>
      </c>
      <c r="I73" t="s">
        <v>595</v>
      </c>
      <c r="J73" t="s">
        <v>2</v>
      </c>
      <c r="K73" t="s">
        <v>596</v>
      </c>
      <c r="L73">
        <v>1191</v>
      </c>
      <c r="N73">
        <v>74472246</v>
      </c>
      <c r="O73" t="s">
        <v>594</v>
      </c>
      <c r="P73" t="s">
        <v>594</v>
      </c>
      <c r="Q73">
        <v>1</v>
      </c>
      <c r="W73">
        <v>0</v>
      </c>
      <c r="X73">
        <v>-1417349443</v>
      </c>
      <c r="Y73">
        <v>0.02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1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2</v>
      </c>
      <c r="AT73">
        <v>0.02</v>
      </c>
      <c r="AU73" t="s">
        <v>2</v>
      </c>
      <c r="AV73">
        <v>2</v>
      </c>
      <c r="AW73">
        <v>2</v>
      </c>
      <c r="AX73">
        <v>224392355</v>
      </c>
      <c r="AY73">
        <v>1</v>
      </c>
      <c r="AZ73">
        <v>2048</v>
      </c>
      <c r="BA73">
        <v>81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Y73*Source!I234</f>
        <v>1.8000000000000002E-2</v>
      </c>
      <c r="CY73">
        <f>AD73</f>
        <v>0</v>
      </c>
      <c r="CZ73">
        <f>AH73</f>
        <v>0</v>
      </c>
      <c r="DA73">
        <f>AL73</f>
        <v>1</v>
      </c>
      <c r="DB73">
        <f>ROUND(ROUND(AT73*CZ73,2),2)</f>
        <v>0</v>
      </c>
      <c r="DC73">
        <f>ROUND(ROUND(AT73*AG73,2),2)</f>
        <v>0</v>
      </c>
    </row>
    <row r="74" spans="1:107" x14ac:dyDescent="0.2">
      <c r="A74">
        <f>ROW(Source!A234)</f>
        <v>234</v>
      </c>
      <c r="B74">
        <v>224391872</v>
      </c>
      <c r="C74">
        <v>224392345</v>
      </c>
      <c r="D74">
        <v>213435356</v>
      </c>
      <c r="E74">
        <v>1</v>
      </c>
      <c r="F74">
        <v>1</v>
      </c>
      <c r="G74">
        <v>1</v>
      </c>
      <c r="H74">
        <v>2</v>
      </c>
      <c r="I74" t="s">
        <v>677</v>
      </c>
      <c r="J74" t="s">
        <v>678</v>
      </c>
      <c r="K74" t="s">
        <v>679</v>
      </c>
      <c r="L74">
        <v>1368</v>
      </c>
      <c r="N74">
        <v>1011</v>
      </c>
      <c r="O74" t="s">
        <v>600</v>
      </c>
      <c r="P74" t="s">
        <v>600</v>
      </c>
      <c r="Q74">
        <v>1</v>
      </c>
      <c r="W74">
        <v>0</v>
      </c>
      <c r="X74">
        <v>962035595</v>
      </c>
      <c r="Y74">
        <v>0.02</v>
      </c>
      <c r="AA74">
        <v>0</v>
      </c>
      <c r="AB74">
        <v>1.7</v>
      </c>
      <c r="AC74">
        <v>0</v>
      </c>
      <c r="AD74">
        <v>0</v>
      </c>
      <c r="AE74">
        <v>0</v>
      </c>
      <c r="AF74">
        <v>1.7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2</v>
      </c>
      <c r="AT74">
        <v>0.01</v>
      </c>
      <c r="AU74" t="s">
        <v>413</v>
      </c>
      <c r="AV74">
        <v>0</v>
      </c>
      <c r="AW74">
        <v>2</v>
      </c>
      <c r="AX74">
        <v>224392356</v>
      </c>
      <c r="AY74">
        <v>1</v>
      </c>
      <c r="AZ74">
        <v>0</v>
      </c>
      <c r="BA74">
        <v>82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Y74*Source!I234</f>
        <v>1.8000000000000002E-2</v>
      </c>
      <c r="CY74">
        <f>AB74</f>
        <v>1.7</v>
      </c>
      <c r="CZ74">
        <f>AF74</f>
        <v>1.7</v>
      </c>
      <c r="DA74">
        <f>AJ74</f>
        <v>1</v>
      </c>
      <c r="DB74">
        <f t="shared" ref="DB74:DB79" si="10">ROUND((ROUND(AT74*CZ74,2)*2),2)</f>
        <v>0.04</v>
      </c>
      <c r="DC74">
        <f t="shared" ref="DC74:DC79" si="11">ROUND((ROUND(AT74*AG74,2)*2),2)</f>
        <v>0</v>
      </c>
    </row>
    <row r="75" spans="1:107" x14ac:dyDescent="0.2">
      <c r="A75">
        <f>ROW(Source!A234)</f>
        <v>234</v>
      </c>
      <c r="B75">
        <v>224391872</v>
      </c>
      <c r="C75">
        <v>224392345</v>
      </c>
      <c r="D75">
        <v>213435375</v>
      </c>
      <c r="E75">
        <v>1</v>
      </c>
      <c r="F75">
        <v>1</v>
      </c>
      <c r="G75">
        <v>1</v>
      </c>
      <c r="H75">
        <v>2</v>
      </c>
      <c r="I75" t="s">
        <v>645</v>
      </c>
      <c r="J75" t="s">
        <v>646</v>
      </c>
      <c r="K75" t="s">
        <v>647</v>
      </c>
      <c r="L75">
        <v>1368</v>
      </c>
      <c r="N75">
        <v>1011</v>
      </c>
      <c r="O75" t="s">
        <v>600</v>
      </c>
      <c r="P75" t="s">
        <v>600</v>
      </c>
      <c r="Q75">
        <v>1</v>
      </c>
      <c r="W75">
        <v>0</v>
      </c>
      <c r="X75">
        <v>-1238471744</v>
      </c>
      <c r="Y75">
        <v>0.02</v>
      </c>
      <c r="AA75">
        <v>0</v>
      </c>
      <c r="AB75">
        <v>89.99</v>
      </c>
      <c r="AC75">
        <v>10.06</v>
      </c>
      <c r="AD75">
        <v>0</v>
      </c>
      <c r="AE75">
        <v>0</v>
      </c>
      <c r="AF75">
        <v>89.99</v>
      </c>
      <c r="AG75">
        <v>10.06</v>
      </c>
      <c r="AH75">
        <v>0</v>
      </c>
      <c r="AI75">
        <v>1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2</v>
      </c>
      <c r="AT75">
        <v>0.01</v>
      </c>
      <c r="AU75" t="s">
        <v>413</v>
      </c>
      <c r="AV75">
        <v>0</v>
      </c>
      <c r="AW75">
        <v>2</v>
      </c>
      <c r="AX75">
        <v>224392357</v>
      </c>
      <c r="AY75">
        <v>1</v>
      </c>
      <c r="AZ75">
        <v>0</v>
      </c>
      <c r="BA75">
        <v>83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Y75*Source!I234</f>
        <v>1.8000000000000002E-2</v>
      </c>
      <c r="CY75">
        <f>AB75</f>
        <v>89.99</v>
      </c>
      <c r="CZ75">
        <f>AF75</f>
        <v>89.99</v>
      </c>
      <c r="DA75">
        <f>AJ75</f>
        <v>1</v>
      </c>
      <c r="DB75">
        <f t="shared" si="10"/>
        <v>1.8</v>
      </c>
      <c r="DC75">
        <f t="shared" si="11"/>
        <v>0.2</v>
      </c>
    </row>
    <row r="76" spans="1:107" x14ac:dyDescent="0.2">
      <c r="A76">
        <f>ROW(Source!A234)</f>
        <v>234</v>
      </c>
      <c r="B76">
        <v>224391872</v>
      </c>
      <c r="C76">
        <v>224392345</v>
      </c>
      <c r="D76">
        <v>213436142</v>
      </c>
      <c r="E76">
        <v>1</v>
      </c>
      <c r="F76">
        <v>1</v>
      </c>
      <c r="G76">
        <v>1</v>
      </c>
      <c r="H76">
        <v>2</v>
      </c>
      <c r="I76" t="s">
        <v>634</v>
      </c>
      <c r="J76" t="s">
        <v>635</v>
      </c>
      <c r="K76" t="s">
        <v>636</v>
      </c>
      <c r="L76">
        <v>1368</v>
      </c>
      <c r="N76">
        <v>1011</v>
      </c>
      <c r="O76" t="s">
        <v>600</v>
      </c>
      <c r="P76" t="s">
        <v>600</v>
      </c>
      <c r="Q76">
        <v>1</v>
      </c>
      <c r="W76">
        <v>0</v>
      </c>
      <c r="X76">
        <v>-1057454432</v>
      </c>
      <c r="Y76">
        <v>0.02</v>
      </c>
      <c r="AA76">
        <v>0</v>
      </c>
      <c r="AB76">
        <v>65.709999999999994</v>
      </c>
      <c r="AC76">
        <v>11.6</v>
      </c>
      <c r="AD76">
        <v>0</v>
      </c>
      <c r="AE76">
        <v>0</v>
      </c>
      <c r="AF76">
        <v>65.709999999999994</v>
      </c>
      <c r="AG76">
        <v>11.6</v>
      </c>
      <c r="AH76">
        <v>0</v>
      </c>
      <c r="AI76">
        <v>1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2</v>
      </c>
      <c r="AT76">
        <v>0.01</v>
      </c>
      <c r="AU76" t="s">
        <v>413</v>
      </c>
      <c r="AV76">
        <v>0</v>
      </c>
      <c r="AW76">
        <v>2</v>
      </c>
      <c r="AX76">
        <v>224392358</v>
      </c>
      <c r="AY76">
        <v>1</v>
      </c>
      <c r="AZ76">
        <v>0</v>
      </c>
      <c r="BA76">
        <v>84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Y76*Source!I234</f>
        <v>1.8000000000000002E-2</v>
      </c>
      <c r="CY76">
        <f>AB76</f>
        <v>65.709999999999994</v>
      </c>
      <c r="CZ76">
        <f>AF76</f>
        <v>65.709999999999994</v>
      </c>
      <c r="DA76">
        <f>AJ76</f>
        <v>1</v>
      </c>
      <c r="DB76">
        <f t="shared" si="10"/>
        <v>1.32</v>
      </c>
      <c r="DC76">
        <f t="shared" si="11"/>
        <v>0.24</v>
      </c>
    </row>
    <row r="77" spans="1:107" x14ac:dyDescent="0.2">
      <c r="A77">
        <f>ROW(Source!A234)</f>
        <v>234</v>
      </c>
      <c r="B77">
        <v>224391872</v>
      </c>
      <c r="C77">
        <v>224392345</v>
      </c>
      <c r="D77">
        <v>213436785</v>
      </c>
      <c r="E77">
        <v>1</v>
      </c>
      <c r="F77">
        <v>1</v>
      </c>
      <c r="G77">
        <v>1</v>
      </c>
      <c r="H77">
        <v>2</v>
      </c>
      <c r="I77" t="s">
        <v>680</v>
      </c>
      <c r="J77" t="s">
        <v>681</v>
      </c>
      <c r="K77" t="s">
        <v>682</v>
      </c>
      <c r="L77">
        <v>1368</v>
      </c>
      <c r="N77">
        <v>1011</v>
      </c>
      <c r="O77" t="s">
        <v>600</v>
      </c>
      <c r="P77" t="s">
        <v>600</v>
      </c>
      <c r="Q77">
        <v>1</v>
      </c>
      <c r="W77">
        <v>0</v>
      </c>
      <c r="X77">
        <v>-1564140747</v>
      </c>
      <c r="Y77">
        <v>1.3</v>
      </c>
      <c r="AA77">
        <v>0</v>
      </c>
      <c r="AB77">
        <v>6.82</v>
      </c>
      <c r="AC77">
        <v>0</v>
      </c>
      <c r="AD77">
        <v>0</v>
      </c>
      <c r="AE77">
        <v>0</v>
      </c>
      <c r="AF77">
        <v>6.82</v>
      </c>
      <c r="AG77">
        <v>0</v>
      </c>
      <c r="AH77">
        <v>0</v>
      </c>
      <c r="AI77">
        <v>1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2</v>
      </c>
      <c r="AT77">
        <v>0.65</v>
      </c>
      <c r="AU77" t="s">
        <v>413</v>
      </c>
      <c r="AV77">
        <v>0</v>
      </c>
      <c r="AW77">
        <v>2</v>
      </c>
      <c r="AX77">
        <v>224392359</v>
      </c>
      <c r="AY77">
        <v>1</v>
      </c>
      <c r="AZ77">
        <v>0</v>
      </c>
      <c r="BA77">
        <v>85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Y77*Source!I234</f>
        <v>1.1700000000000002</v>
      </c>
      <c r="CY77">
        <f>AB77</f>
        <v>6.82</v>
      </c>
      <c r="CZ77">
        <f>AF77</f>
        <v>6.82</v>
      </c>
      <c r="DA77">
        <f>AJ77</f>
        <v>1</v>
      </c>
      <c r="DB77">
        <f t="shared" si="10"/>
        <v>8.86</v>
      </c>
      <c r="DC77">
        <f t="shared" si="11"/>
        <v>0</v>
      </c>
    </row>
    <row r="78" spans="1:107" x14ac:dyDescent="0.2">
      <c r="A78">
        <f>ROW(Source!A234)</f>
        <v>234</v>
      </c>
      <c r="B78">
        <v>224391872</v>
      </c>
      <c r="C78">
        <v>224392345</v>
      </c>
      <c r="D78">
        <v>213318815</v>
      </c>
      <c r="E78">
        <v>1</v>
      </c>
      <c r="F78">
        <v>1</v>
      </c>
      <c r="G78">
        <v>1</v>
      </c>
      <c r="H78">
        <v>3</v>
      </c>
      <c r="I78" t="s">
        <v>689</v>
      </c>
      <c r="J78" t="s">
        <v>690</v>
      </c>
      <c r="K78" t="s">
        <v>691</v>
      </c>
      <c r="L78">
        <v>1348</v>
      </c>
      <c r="N78">
        <v>1009</v>
      </c>
      <c r="O78" t="s">
        <v>374</v>
      </c>
      <c r="P78" t="s">
        <v>374</v>
      </c>
      <c r="Q78">
        <v>1000</v>
      </c>
      <c r="W78">
        <v>0</v>
      </c>
      <c r="X78">
        <v>-364257317</v>
      </c>
      <c r="Y78">
        <v>1.7999999999999999E-2</v>
      </c>
      <c r="AA78">
        <v>14312.87</v>
      </c>
      <c r="AB78">
        <v>0</v>
      </c>
      <c r="AC78">
        <v>0</v>
      </c>
      <c r="AD78">
        <v>0</v>
      </c>
      <c r="AE78">
        <v>14312.87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2</v>
      </c>
      <c r="AT78">
        <v>8.9999999999999993E-3</v>
      </c>
      <c r="AU78" t="s">
        <v>413</v>
      </c>
      <c r="AV78">
        <v>0</v>
      </c>
      <c r="AW78">
        <v>2</v>
      </c>
      <c r="AX78">
        <v>224392360</v>
      </c>
      <c r="AY78">
        <v>1</v>
      </c>
      <c r="AZ78">
        <v>0</v>
      </c>
      <c r="BA78">
        <v>86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Y78*Source!I234</f>
        <v>1.6199999999999999E-2</v>
      </c>
      <c r="CY78">
        <f>AA78</f>
        <v>14312.87</v>
      </c>
      <c r="CZ78">
        <f>AE78</f>
        <v>14312.87</v>
      </c>
      <c r="DA78">
        <f>AI78</f>
        <v>1</v>
      </c>
      <c r="DB78">
        <f t="shared" si="10"/>
        <v>257.64</v>
      </c>
      <c r="DC78">
        <f t="shared" si="11"/>
        <v>0</v>
      </c>
    </row>
    <row r="79" spans="1:107" x14ac:dyDescent="0.2">
      <c r="A79">
        <f>ROW(Source!A234)</f>
        <v>234</v>
      </c>
      <c r="B79">
        <v>224391872</v>
      </c>
      <c r="C79">
        <v>224392345</v>
      </c>
      <c r="D79">
        <v>213319431</v>
      </c>
      <c r="E79">
        <v>1</v>
      </c>
      <c r="F79">
        <v>1</v>
      </c>
      <c r="G79">
        <v>1</v>
      </c>
      <c r="H79">
        <v>3</v>
      </c>
      <c r="I79" t="s">
        <v>692</v>
      </c>
      <c r="J79" t="s">
        <v>693</v>
      </c>
      <c r="K79" t="s">
        <v>694</v>
      </c>
      <c r="L79">
        <v>1346</v>
      </c>
      <c r="N79">
        <v>1009</v>
      </c>
      <c r="O79" t="s">
        <v>383</v>
      </c>
      <c r="P79" t="s">
        <v>383</v>
      </c>
      <c r="Q79">
        <v>1</v>
      </c>
      <c r="W79">
        <v>0</v>
      </c>
      <c r="X79">
        <v>-184572543</v>
      </c>
      <c r="Y79">
        <v>2.8</v>
      </c>
      <c r="AA79">
        <v>6.67</v>
      </c>
      <c r="AB79">
        <v>0</v>
      </c>
      <c r="AC79">
        <v>0</v>
      </c>
      <c r="AD79">
        <v>0</v>
      </c>
      <c r="AE79">
        <v>6.67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2</v>
      </c>
      <c r="AT79">
        <v>1.4</v>
      </c>
      <c r="AU79" t="s">
        <v>413</v>
      </c>
      <c r="AV79">
        <v>0</v>
      </c>
      <c r="AW79">
        <v>2</v>
      </c>
      <c r="AX79">
        <v>224392361</v>
      </c>
      <c r="AY79">
        <v>1</v>
      </c>
      <c r="AZ79">
        <v>0</v>
      </c>
      <c r="BA79">
        <v>87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Y79*Source!I234</f>
        <v>2.52</v>
      </c>
      <c r="CY79">
        <f>AA79</f>
        <v>6.67</v>
      </c>
      <c r="CZ79">
        <f>AE79</f>
        <v>6.67</v>
      </c>
      <c r="DA79">
        <f>AI79</f>
        <v>1</v>
      </c>
      <c r="DB79">
        <f t="shared" si="10"/>
        <v>18.68</v>
      </c>
      <c r="DC79">
        <f t="shared" si="11"/>
        <v>0</v>
      </c>
    </row>
    <row r="80" spans="1:107" x14ac:dyDescent="0.2">
      <c r="A80">
        <f>ROW(Source!A418)</f>
        <v>418</v>
      </c>
      <c r="B80">
        <v>224391872</v>
      </c>
      <c r="C80">
        <v>224392362</v>
      </c>
      <c r="D80">
        <v>213275936</v>
      </c>
      <c r="E80">
        <v>54</v>
      </c>
      <c r="F80">
        <v>1</v>
      </c>
      <c r="G80">
        <v>1</v>
      </c>
      <c r="H80">
        <v>1</v>
      </c>
      <c r="I80" t="s">
        <v>695</v>
      </c>
      <c r="J80" t="s">
        <v>2</v>
      </c>
      <c r="K80" t="s">
        <v>696</v>
      </c>
      <c r="L80">
        <v>1191</v>
      </c>
      <c r="N80">
        <v>74472246</v>
      </c>
      <c r="O80" t="s">
        <v>594</v>
      </c>
      <c r="P80" t="s">
        <v>594</v>
      </c>
      <c r="Q80">
        <v>1</v>
      </c>
      <c r="W80">
        <v>0</v>
      </c>
      <c r="X80">
        <v>687044855</v>
      </c>
      <c r="Y80">
        <v>25.3</v>
      </c>
      <c r="AA80">
        <v>0</v>
      </c>
      <c r="AB80">
        <v>0</v>
      </c>
      <c r="AC80">
        <v>0</v>
      </c>
      <c r="AD80">
        <v>10.06</v>
      </c>
      <c r="AE80">
        <v>0</v>
      </c>
      <c r="AF80">
        <v>0</v>
      </c>
      <c r="AG80">
        <v>0</v>
      </c>
      <c r="AH80">
        <v>10.06</v>
      </c>
      <c r="AI80">
        <v>1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2</v>
      </c>
      <c r="AT80">
        <v>25.3</v>
      </c>
      <c r="AU80" t="s">
        <v>2</v>
      </c>
      <c r="AV80">
        <v>1</v>
      </c>
      <c r="AW80">
        <v>2</v>
      </c>
      <c r="AX80">
        <v>224392383</v>
      </c>
      <c r="AY80">
        <v>1</v>
      </c>
      <c r="AZ80">
        <v>0</v>
      </c>
      <c r="BA80">
        <v>88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Y80*Source!I418</f>
        <v>373.73160000000001</v>
      </c>
      <c r="CY80">
        <f>AD80</f>
        <v>10.06</v>
      </c>
      <c r="CZ80">
        <f>AH80</f>
        <v>10.06</v>
      </c>
      <c r="DA80">
        <f>AL80</f>
        <v>1</v>
      </c>
      <c r="DB80">
        <f t="shared" ref="DB80:DB111" si="12">ROUND(ROUND(AT80*CZ80,2),2)</f>
        <v>254.52</v>
      </c>
      <c r="DC80">
        <f t="shared" ref="DC80:DC111" si="13">ROUND(ROUND(AT80*AG80,2),2)</f>
        <v>0</v>
      </c>
    </row>
    <row r="81" spans="1:107" x14ac:dyDescent="0.2">
      <c r="A81">
        <f>ROW(Source!A418)</f>
        <v>418</v>
      </c>
      <c r="B81">
        <v>224391872</v>
      </c>
      <c r="C81">
        <v>224392362</v>
      </c>
      <c r="D81">
        <v>213276063</v>
      </c>
      <c r="E81">
        <v>54</v>
      </c>
      <c r="F81">
        <v>1</v>
      </c>
      <c r="G81">
        <v>1</v>
      </c>
      <c r="H81">
        <v>1</v>
      </c>
      <c r="I81" t="s">
        <v>595</v>
      </c>
      <c r="J81" t="s">
        <v>2</v>
      </c>
      <c r="K81" t="s">
        <v>596</v>
      </c>
      <c r="L81">
        <v>1191</v>
      </c>
      <c r="N81">
        <v>74472246</v>
      </c>
      <c r="O81" t="s">
        <v>594</v>
      </c>
      <c r="P81" t="s">
        <v>594</v>
      </c>
      <c r="Q81">
        <v>1</v>
      </c>
      <c r="W81">
        <v>0</v>
      </c>
      <c r="X81">
        <v>-1417349443</v>
      </c>
      <c r="Y81">
        <v>3.08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1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2</v>
      </c>
      <c r="AT81">
        <v>3.08</v>
      </c>
      <c r="AU81" t="s">
        <v>2</v>
      </c>
      <c r="AV81">
        <v>2</v>
      </c>
      <c r="AW81">
        <v>2</v>
      </c>
      <c r="AX81">
        <v>224392384</v>
      </c>
      <c r="AY81">
        <v>1</v>
      </c>
      <c r="AZ81">
        <v>0</v>
      </c>
      <c r="BA81">
        <v>89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Y81*Source!I418</f>
        <v>45.49776</v>
      </c>
      <c r="CY81">
        <f>AD81</f>
        <v>0</v>
      </c>
      <c r="CZ81">
        <f>AH81</f>
        <v>0</v>
      </c>
      <c r="DA81">
        <f>AL81</f>
        <v>1</v>
      </c>
      <c r="DB81">
        <f t="shared" si="12"/>
        <v>0</v>
      </c>
      <c r="DC81">
        <f t="shared" si="13"/>
        <v>0</v>
      </c>
    </row>
    <row r="82" spans="1:107" x14ac:dyDescent="0.2">
      <c r="A82">
        <f>ROW(Source!A418)</f>
        <v>418</v>
      </c>
      <c r="B82">
        <v>224391872</v>
      </c>
      <c r="C82">
        <v>224392362</v>
      </c>
      <c r="D82">
        <v>213435174</v>
      </c>
      <c r="E82">
        <v>1</v>
      </c>
      <c r="F82">
        <v>1</v>
      </c>
      <c r="G82">
        <v>1</v>
      </c>
      <c r="H82">
        <v>2</v>
      </c>
      <c r="I82" t="s">
        <v>697</v>
      </c>
      <c r="J82" t="s">
        <v>698</v>
      </c>
      <c r="K82" t="s">
        <v>699</v>
      </c>
      <c r="L82">
        <v>1368</v>
      </c>
      <c r="N82">
        <v>1011</v>
      </c>
      <c r="O82" t="s">
        <v>600</v>
      </c>
      <c r="P82" t="s">
        <v>600</v>
      </c>
      <c r="Q82">
        <v>1</v>
      </c>
      <c r="W82">
        <v>0</v>
      </c>
      <c r="X82">
        <v>-1015138478</v>
      </c>
      <c r="Y82">
        <v>0.1</v>
      </c>
      <c r="AA82">
        <v>0</v>
      </c>
      <c r="AB82">
        <v>120.24</v>
      </c>
      <c r="AC82">
        <v>15.42</v>
      </c>
      <c r="AD82">
        <v>0</v>
      </c>
      <c r="AE82">
        <v>0</v>
      </c>
      <c r="AF82">
        <v>120.24</v>
      </c>
      <c r="AG82">
        <v>15.42</v>
      </c>
      <c r="AH82">
        <v>0</v>
      </c>
      <c r="AI82">
        <v>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2</v>
      </c>
      <c r="AT82">
        <v>0.1</v>
      </c>
      <c r="AU82" t="s">
        <v>2</v>
      </c>
      <c r="AV82">
        <v>0</v>
      </c>
      <c r="AW82">
        <v>2</v>
      </c>
      <c r="AX82">
        <v>224392385</v>
      </c>
      <c r="AY82">
        <v>1</v>
      </c>
      <c r="AZ82">
        <v>0</v>
      </c>
      <c r="BA82">
        <v>90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Y82*Source!I418</f>
        <v>1.4772000000000001</v>
      </c>
      <c r="CY82">
        <f t="shared" ref="CY82:CY88" si="14">AB82</f>
        <v>120.24</v>
      </c>
      <c r="CZ82">
        <f t="shared" ref="CZ82:CZ88" si="15">AF82</f>
        <v>120.24</v>
      </c>
      <c r="DA82">
        <f t="shared" ref="DA82:DA88" si="16">AJ82</f>
        <v>1</v>
      </c>
      <c r="DB82">
        <f t="shared" si="12"/>
        <v>12.02</v>
      </c>
      <c r="DC82">
        <f t="shared" si="13"/>
        <v>1.54</v>
      </c>
    </row>
    <row r="83" spans="1:107" x14ac:dyDescent="0.2">
      <c r="A83">
        <f>ROW(Source!A418)</f>
        <v>418</v>
      </c>
      <c r="B83">
        <v>224391872</v>
      </c>
      <c r="C83">
        <v>224392362</v>
      </c>
      <c r="D83">
        <v>213435219</v>
      </c>
      <c r="E83">
        <v>1</v>
      </c>
      <c r="F83">
        <v>1</v>
      </c>
      <c r="G83">
        <v>1</v>
      </c>
      <c r="H83">
        <v>2</v>
      </c>
      <c r="I83" t="s">
        <v>642</v>
      </c>
      <c r="J83" t="s">
        <v>643</v>
      </c>
      <c r="K83" t="s">
        <v>644</v>
      </c>
      <c r="L83">
        <v>1368</v>
      </c>
      <c r="N83">
        <v>1011</v>
      </c>
      <c r="O83" t="s">
        <v>600</v>
      </c>
      <c r="P83" t="s">
        <v>600</v>
      </c>
      <c r="Q83">
        <v>1</v>
      </c>
      <c r="W83">
        <v>0</v>
      </c>
      <c r="X83">
        <v>-747672348</v>
      </c>
      <c r="Y83">
        <v>0.11</v>
      </c>
      <c r="AA83">
        <v>0</v>
      </c>
      <c r="AB83">
        <v>115.4</v>
      </c>
      <c r="AC83">
        <v>13.5</v>
      </c>
      <c r="AD83">
        <v>0</v>
      </c>
      <c r="AE83">
        <v>0</v>
      </c>
      <c r="AF83">
        <v>115.4</v>
      </c>
      <c r="AG83">
        <v>13.5</v>
      </c>
      <c r="AH83">
        <v>0</v>
      </c>
      <c r="AI83">
        <v>1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2</v>
      </c>
      <c r="AT83">
        <v>0.11</v>
      </c>
      <c r="AU83" t="s">
        <v>2</v>
      </c>
      <c r="AV83">
        <v>0</v>
      </c>
      <c r="AW83">
        <v>2</v>
      </c>
      <c r="AX83">
        <v>224392386</v>
      </c>
      <c r="AY83">
        <v>1</v>
      </c>
      <c r="AZ83">
        <v>0</v>
      </c>
      <c r="BA83">
        <v>91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Y83*Source!I418</f>
        <v>1.6249200000000001</v>
      </c>
      <c r="CY83">
        <f t="shared" si="14"/>
        <v>115.4</v>
      </c>
      <c r="CZ83">
        <f t="shared" si="15"/>
        <v>115.4</v>
      </c>
      <c r="DA83">
        <f t="shared" si="16"/>
        <v>1</v>
      </c>
      <c r="DB83">
        <f t="shared" si="12"/>
        <v>12.69</v>
      </c>
      <c r="DC83">
        <f t="shared" si="13"/>
        <v>1.49</v>
      </c>
    </row>
    <row r="84" spans="1:107" x14ac:dyDescent="0.2">
      <c r="A84">
        <f>ROW(Source!A418)</f>
        <v>418</v>
      </c>
      <c r="B84">
        <v>224391872</v>
      </c>
      <c r="C84">
        <v>224392362</v>
      </c>
      <c r="D84">
        <v>213435225</v>
      </c>
      <c r="E84">
        <v>1</v>
      </c>
      <c r="F84">
        <v>1</v>
      </c>
      <c r="G84">
        <v>1</v>
      </c>
      <c r="H84">
        <v>2</v>
      </c>
      <c r="I84" t="s">
        <v>700</v>
      </c>
      <c r="J84" t="s">
        <v>701</v>
      </c>
      <c r="K84" t="s">
        <v>702</v>
      </c>
      <c r="L84">
        <v>1368</v>
      </c>
      <c r="N84">
        <v>1011</v>
      </c>
      <c r="O84" t="s">
        <v>600</v>
      </c>
      <c r="P84" t="s">
        <v>600</v>
      </c>
      <c r="Q84">
        <v>1</v>
      </c>
      <c r="W84">
        <v>0</v>
      </c>
      <c r="X84">
        <v>1739776857</v>
      </c>
      <c r="Y84">
        <v>2.7</v>
      </c>
      <c r="AA84">
        <v>0</v>
      </c>
      <c r="AB84">
        <v>120.04</v>
      </c>
      <c r="AC84">
        <v>13.5</v>
      </c>
      <c r="AD84">
        <v>0</v>
      </c>
      <c r="AE84">
        <v>0</v>
      </c>
      <c r="AF84">
        <v>120.04</v>
      </c>
      <c r="AG84">
        <v>13.5</v>
      </c>
      <c r="AH84">
        <v>0</v>
      </c>
      <c r="AI84">
        <v>1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2</v>
      </c>
      <c r="AT84">
        <v>2.7</v>
      </c>
      <c r="AU84" t="s">
        <v>2</v>
      </c>
      <c r="AV84">
        <v>0</v>
      </c>
      <c r="AW84">
        <v>2</v>
      </c>
      <c r="AX84">
        <v>224392387</v>
      </c>
      <c r="AY84">
        <v>1</v>
      </c>
      <c r="AZ84">
        <v>0</v>
      </c>
      <c r="BA84">
        <v>92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Y84*Source!I418</f>
        <v>39.884400000000007</v>
      </c>
      <c r="CY84">
        <f t="shared" si="14"/>
        <v>120.04</v>
      </c>
      <c r="CZ84">
        <f t="shared" si="15"/>
        <v>120.04</v>
      </c>
      <c r="DA84">
        <f t="shared" si="16"/>
        <v>1</v>
      </c>
      <c r="DB84">
        <f t="shared" si="12"/>
        <v>324.11</v>
      </c>
      <c r="DC84">
        <f t="shared" si="13"/>
        <v>36.450000000000003</v>
      </c>
    </row>
    <row r="85" spans="1:107" x14ac:dyDescent="0.2">
      <c r="A85">
        <f>ROW(Source!A418)</f>
        <v>418</v>
      </c>
      <c r="B85">
        <v>224391872</v>
      </c>
      <c r="C85">
        <v>224392362</v>
      </c>
      <c r="D85">
        <v>213435302</v>
      </c>
      <c r="E85">
        <v>1</v>
      </c>
      <c r="F85">
        <v>1</v>
      </c>
      <c r="G85">
        <v>1</v>
      </c>
      <c r="H85">
        <v>2</v>
      </c>
      <c r="I85" t="s">
        <v>703</v>
      </c>
      <c r="J85" t="s">
        <v>704</v>
      </c>
      <c r="K85" t="s">
        <v>705</v>
      </c>
      <c r="L85">
        <v>1368</v>
      </c>
      <c r="N85">
        <v>1011</v>
      </c>
      <c r="O85" t="s">
        <v>600</v>
      </c>
      <c r="P85" t="s">
        <v>600</v>
      </c>
      <c r="Q85">
        <v>1</v>
      </c>
      <c r="W85">
        <v>0</v>
      </c>
      <c r="X85">
        <v>1418671781</v>
      </c>
      <c r="Y85">
        <v>0.08</v>
      </c>
      <c r="AA85">
        <v>0</v>
      </c>
      <c r="AB85">
        <v>0.9</v>
      </c>
      <c r="AC85">
        <v>0</v>
      </c>
      <c r="AD85">
        <v>0</v>
      </c>
      <c r="AE85">
        <v>0</v>
      </c>
      <c r="AF85">
        <v>0.9</v>
      </c>
      <c r="AG85">
        <v>0</v>
      </c>
      <c r="AH85">
        <v>0</v>
      </c>
      <c r="AI85">
        <v>1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2</v>
      </c>
      <c r="AT85">
        <v>0.08</v>
      </c>
      <c r="AU85" t="s">
        <v>2</v>
      </c>
      <c r="AV85">
        <v>0</v>
      </c>
      <c r="AW85">
        <v>2</v>
      </c>
      <c r="AX85">
        <v>224392388</v>
      </c>
      <c r="AY85">
        <v>1</v>
      </c>
      <c r="AZ85">
        <v>0</v>
      </c>
      <c r="BA85">
        <v>93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Y85*Source!I418</f>
        <v>1.1817600000000001</v>
      </c>
      <c r="CY85">
        <f t="shared" si="14"/>
        <v>0.9</v>
      </c>
      <c r="CZ85">
        <f t="shared" si="15"/>
        <v>0.9</v>
      </c>
      <c r="DA85">
        <f t="shared" si="16"/>
        <v>1</v>
      </c>
      <c r="DB85">
        <f t="shared" si="12"/>
        <v>7.0000000000000007E-2</v>
      </c>
      <c r="DC85">
        <f t="shared" si="13"/>
        <v>0</v>
      </c>
    </row>
    <row r="86" spans="1:107" x14ac:dyDescent="0.2">
      <c r="A86">
        <f>ROW(Source!A418)</f>
        <v>418</v>
      </c>
      <c r="B86">
        <v>224391872</v>
      </c>
      <c r="C86">
        <v>224392362</v>
      </c>
      <c r="D86">
        <v>213436142</v>
      </c>
      <c r="E86">
        <v>1</v>
      </c>
      <c r="F86">
        <v>1</v>
      </c>
      <c r="G86">
        <v>1</v>
      </c>
      <c r="H86">
        <v>2</v>
      </c>
      <c r="I86" t="s">
        <v>634</v>
      </c>
      <c r="J86" t="s">
        <v>635</v>
      </c>
      <c r="K86" t="s">
        <v>636</v>
      </c>
      <c r="L86">
        <v>1368</v>
      </c>
      <c r="N86">
        <v>1011</v>
      </c>
      <c r="O86" t="s">
        <v>600</v>
      </c>
      <c r="P86" t="s">
        <v>600</v>
      </c>
      <c r="Q86">
        <v>1</v>
      </c>
      <c r="W86">
        <v>0</v>
      </c>
      <c r="X86">
        <v>-1057454432</v>
      </c>
      <c r="Y86">
        <v>0.17</v>
      </c>
      <c r="AA86">
        <v>0</v>
      </c>
      <c r="AB86">
        <v>65.709999999999994</v>
      </c>
      <c r="AC86">
        <v>11.6</v>
      </c>
      <c r="AD86">
        <v>0</v>
      </c>
      <c r="AE86">
        <v>0</v>
      </c>
      <c r="AF86">
        <v>65.709999999999994</v>
      </c>
      <c r="AG86">
        <v>11.6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2</v>
      </c>
      <c r="AT86">
        <v>0.17</v>
      </c>
      <c r="AU86" t="s">
        <v>2</v>
      </c>
      <c r="AV86">
        <v>0</v>
      </c>
      <c r="AW86">
        <v>2</v>
      </c>
      <c r="AX86">
        <v>224392389</v>
      </c>
      <c r="AY86">
        <v>1</v>
      </c>
      <c r="AZ86">
        <v>0</v>
      </c>
      <c r="BA86">
        <v>94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Y86*Source!I418</f>
        <v>2.5112400000000004</v>
      </c>
      <c r="CY86">
        <f t="shared" si="14"/>
        <v>65.709999999999994</v>
      </c>
      <c r="CZ86">
        <f t="shared" si="15"/>
        <v>65.709999999999994</v>
      </c>
      <c r="DA86">
        <f t="shared" si="16"/>
        <v>1</v>
      </c>
      <c r="DB86">
        <f t="shared" si="12"/>
        <v>11.17</v>
      </c>
      <c r="DC86">
        <f t="shared" si="13"/>
        <v>1.97</v>
      </c>
    </row>
    <row r="87" spans="1:107" x14ac:dyDescent="0.2">
      <c r="A87">
        <f>ROW(Source!A418)</f>
        <v>418</v>
      </c>
      <c r="B87">
        <v>224391872</v>
      </c>
      <c r="C87">
        <v>224392362</v>
      </c>
      <c r="D87">
        <v>213436298</v>
      </c>
      <c r="E87">
        <v>1</v>
      </c>
      <c r="F87">
        <v>1</v>
      </c>
      <c r="G87">
        <v>1</v>
      </c>
      <c r="H87">
        <v>2</v>
      </c>
      <c r="I87" t="s">
        <v>706</v>
      </c>
      <c r="J87" t="s">
        <v>707</v>
      </c>
      <c r="K87" t="s">
        <v>708</v>
      </c>
      <c r="L87">
        <v>1368</v>
      </c>
      <c r="N87">
        <v>1011</v>
      </c>
      <c r="O87" t="s">
        <v>600</v>
      </c>
      <c r="P87" t="s">
        <v>600</v>
      </c>
      <c r="Q87">
        <v>1</v>
      </c>
      <c r="W87">
        <v>0</v>
      </c>
      <c r="X87">
        <v>1014001006</v>
      </c>
      <c r="Y87">
        <v>3.02</v>
      </c>
      <c r="AA87">
        <v>0</v>
      </c>
      <c r="AB87">
        <v>1.2</v>
      </c>
      <c r="AC87">
        <v>0</v>
      </c>
      <c r="AD87">
        <v>0</v>
      </c>
      <c r="AE87">
        <v>0</v>
      </c>
      <c r="AF87">
        <v>1.2</v>
      </c>
      <c r="AG87">
        <v>0</v>
      </c>
      <c r="AH87">
        <v>0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2</v>
      </c>
      <c r="AT87">
        <v>3.02</v>
      </c>
      <c r="AU87" t="s">
        <v>2</v>
      </c>
      <c r="AV87">
        <v>0</v>
      </c>
      <c r="AW87">
        <v>2</v>
      </c>
      <c r="AX87">
        <v>224392390</v>
      </c>
      <c r="AY87">
        <v>1</v>
      </c>
      <c r="AZ87">
        <v>0</v>
      </c>
      <c r="BA87">
        <v>95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Y87*Source!I418</f>
        <v>44.611440000000002</v>
      </c>
      <c r="CY87">
        <f t="shared" si="14"/>
        <v>1.2</v>
      </c>
      <c r="CZ87">
        <f t="shared" si="15"/>
        <v>1.2</v>
      </c>
      <c r="DA87">
        <f t="shared" si="16"/>
        <v>1</v>
      </c>
      <c r="DB87">
        <f t="shared" si="12"/>
        <v>3.62</v>
      </c>
      <c r="DC87">
        <f t="shared" si="13"/>
        <v>0</v>
      </c>
    </row>
    <row r="88" spans="1:107" x14ac:dyDescent="0.2">
      <c r="A88">
        <f>ROW(Source!A418)</f>
        <v>418</v>
      </c>
      <c r="B88">
        <v>224391872</v>
      </c>
      <c r="C88">
        <v>224392362</v>
      </c>
      <c r="D88">
        <v>213436341</v>
      </c>
      <c r="E88">
        <v>1</v>
      </c>
      <c r="F88">
        <v>1</v>
      </c>
      <c r="G88">
        <v>1</v>
      </c>
      <c r="H88">
        <v>2</v>
      </c>
      <c r="I88" t="s">
        <v>709</v>
      </c>
      <c r="J88" t="s">
        <v>710</v>
      </c>
      <c r="K88" t="s">
        <v>711</v>
      </c>
      <c r="L88">
        <v>1368</v>
      </c>
      <c r="N88">
        <v>1011</v>
      </c>
      <c r="O88" t="s">
        <v>600</v>
      </c>
      <c r="P88" t="s">
        <v>600</v>
      </c>
      <c r="Q88">
        <v>1</v>
      </c>
      <c r="W88">
        <v>0</v>
      </c>
      <c r="X88">
        <v>1315789341</v>
      </c>
      <c r="Y88">
        <v>14</v>
      </c>
      <c r="AA88">
        <v>0</v>
      </c>
      <c r="AB88">
        <v>12.31</v>
      </c>
      <c r="AC88">
        <v>0</v>
      </c>
      <c r="AD88">
        <v>0</v>
      </c>
      <c r="AE88">
        <v>0</v>
      </c>
      <c r="AF88">
        <v>12.31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2</v>
      </c>
      <c r="AT88">
        <v>14</v>
      </c>
      <c r="AU88" t="s">
        <v>2</v>
      </c>
      <c r="AV88">
        <v>0</v>
      </c>
      <c r="AW88">
        <v>2</v>
      </c>
      <c r="AX88">
        <v>224392391</v>
      </c>
      <c r="AY88">
        <v>1</v>
      </c>
      <c r="AZ88">
        <v>0</v>
      </c>
      <c r="BA88">
        <v>96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Y88*Source!I418</f>
        <v>206.80799999999999</v>
      </c>
      <c r="CY88">
        <f t="shared" si="14"/>
        <v>12.31</v>
      </c>
      <c r="CZ88">
        <f t="shared" si="15"/>
        <v>12.31</v>
      </c>
      <c r="DA88">
        <f t="shared" si="16"/>
        <v>1</v>
      </c>
      <c r="DB88">
        <f t="shared" si="12"/>
        <v>172.34</v>
      </c>
      <c r="DC88">
        <f t="shared" si="13"/>
        <v>0</v>
      </c>
    </row>
    <row r="89" spans="1:107" x14ac:dyDescent="0.2">
      <c r="A89">
        <f>ROW(Source!A418)</f>
        <v>418</v>
      </c>
      <c r="B89">
        <v>224391872</v>
      </c>
      <c r="C89">
        <v>224392362</v>
      </c>
      <c r="D89">
        <v>213285811</v>
      </c>
      <c r="E89">
        <v>1</v>
      </c>
      <c r="F89">
        <v>1</v>
      </c>
      <c r="G89">
        <v>1</v>
      </c>
      <c r="H89">
        <v>3</v>
      </c>
      <c r="I89" t="s">
        <v>712</v>
      </c>
      <c r="J89" t="s">
        <v>713</v>
      </c>
      <c r="K89" t="s">
        <v>714</v>
      </c>
      <c r="L89">
        <v>1339</v>
      </c>
      <c r="N89">
        <v>1007</v>
      </c>
      <c r="O89" t="s">
        <v>331</v>
      </c>
      <c r="P89" t="s">
        <v>331</v>
      </c>
      <c r="Q89">
        <v>1</v>
      </c>
      <c r="W89">
        <v>0</v>
      </c>
      <c r="X89">
        <v>-122335969</v>
      </c>
      <c r="Y89">
        <v>2.6</v>
      </c>
      <c r="AA89">
        <v>6.22</v>
      </c>
      <c r="AB89">
        <v>0</v>
      </c>
      <c r="AC89">
        <v>0</v>
      </c>
      <c r="AD89">
        <v>0</v>
      </c>
      <c r="AE89">
        <v>6.22</v>
      </c>
      <c r="AF89">
        <v>0</v>
      </c>
      <c r="AG89">
        <v>0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2</v>
      </c>
      <c r="AT89">
        <v>2.6</v>
      </c>
      <c r="AU89" t="s">
        <v>2</v>
      </c>
      <c r="AV89">
        <v>0</v>
      </c>
      <c r="AW89">
        <v>2</v>
      </c>
      <c r="AX89">
        <v>224392392</v>
      </c>
      <c r="AY89">
        <v>1</v>
      </c>
      <c r="AZ89">
        <v>0</v>
      </c>
      <c r="BA89">
        <v>97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Y89*Source!I418</f>
        <v>38.407200000000003</v>
      </c>
      <c r="CY89">
        <f t="shared" ref="CY89:CY99" si="17">AA89</f>
        <v>6.22</v>
      </c>
      <c r="CZ89">
        <f t="shared" ref="CZ89:CZ99" si="18">AE89</f>
        <v>6.22</v>
      </c>
      <c r="DA89">
        <f t="shared" ref="DA89:DA99" si="19">AI89</f>
        <v>1</v>
      </c>
      <c r="DB89">
        <f t="shared" si="12"/>
        <v>16.170000000000002</v>
      </c>
      <c r="DC89">
        <f t="shared" si="13"/>
        <v>0</v>
      </c>
    </row>
    <row r="90" spans="1:107" x14ac:dyDescent="0.2">
      <c r="A90">
        <f>ROW(Source!A418)</f>
        <v>418</v>
      </c>
      <c r="B90">
        <v>224391872</v>
      </c>
      <c r="C90">
        <v>224392362</v>
      </c>
      <c r="D90">
        <v>213285817</v>
      </c>
      <c r="E90">
        <v>1</v>
      </c>
      <c r="F90">
        <v>1</v>
      </c>
      <c r="G90">
        <v>1</v>
      </c>
      <c r="H90">
        <v>3</v>
      </c>
      <c r="I90" t="s">
        <v>715</v>
      </c>
      <c r="J90" t="s">
        <v>716</v>
      </c>
      <c r="K90" t="s">
        <v>717</v>
      </c>
      <c r="L90">
        <v>1346</v>
      </c>
      <c r="N90">
        <v>1009</v>
      </c>
      <c r="O90" t="s">
        <v>383</v>
      </c>
      <c r="P90" t="s">
        <v>383</v>
      </c>
      <c r="Q90">
        <v>1</v>
      </c>
      <c r="W90">
        <v>0</v>
      </c>
      <c r="X90">
        <v>454045896</v>
      </c>
      <c r="Y90">
        <v>0.78</v>
      </c>
      <c r="AA90">
        <v>6.09</v>
      </c>
      <c r="AB90">
        <v>0</v>
      </c>
      <c r="AC90">
        <v>0</v>
      </c>
      <c r="AD90">
        <v>0</v>
      </c>
      <c r="AE90">
        <v>6.09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2</v>
      </c>
      <c r="AT90">
        <v>0.78</v>
      </c>
      <c r="AU90" t="s">
        <v>2</v>
      </c>
      <c r="AV90">
        <v>0</v>
      </c>
      <c r="AW90">
        <v>2</v>
      </c>
      <c r="AX90">
        <v>224392393</v>
      </c>
      <c r="AY90">
        <v>1</v>
      </c>
      <c r="AZ90">
        <v>0</v>
      </c>
      <c r="BA90">
        <v>98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Y90*Source!I418</f>
        <v>11.522160000000001</v>
      </c>
      <c r="CY90">
        <f t="shared" si="17"/>
        <v>6.09</v>
      </c>
      <c r="CZ90">
        <f t="shared" si="18"/>
        <v>6.09</v>
      </c>
      <c r="DA90">
        <f t="shared" si="19"/>
        <v>1</v>
      </c>
      <c r="DB90">
        <f t="shared" si="12"/>
        <v>4.75</v>
      </c>
      <c r="DC90">
        <f t="shared" si="13"/>
        <v>0</v>
      </c>
    </row>
    <row r="91" spans="1:107" x14ac:dyDescent="0.2">
      <c r="A91">
        <f>ROW(Source!A418)</f>
        <v>418</v>
      </c>
      <c r="B91">
        <v>224391872</v>
      </c>
      <c r="C91">
        <v>224392362</v>
      </c>
      <c r="D91">
        <v>213288400</v>
      </c>
      <c r="E91">
        <v>1</v>
      </c>
      <c r="F91">
        <v>1</v>
      </c>
      <c r="G91">
        <v>1</v>
      </c>
      <c r="H91">
        <v>3</v>
      </c>
      <c r="I91" t="s">
        <v>718</v>
      </c>
      <c r="J91" t="s">
        <v>719</v>
      </c>
      <c r="K91" t="s">
        <v>720</v>
      </c>
      <c r="L91">
        <v>1346</v>
      </c>
      <c r="N91">
        <v>1009</v>
      </c>
      <c r="O91" t="s">
        <v>383</v>
      </c>
      <c r="P91" t="s">
        <v>383</v>
      </c>
      <c r="Q91">
        <v>1</v>
      </c>
      <c r="W91">
        <v>0</v>
      </c>
      <c r="X91">
        <v>1906349023</v>
      </c>
      <c r="Y91">
        <v>16</v>
      </c>
      <c r="AA91">
        <v>10.75</v>
      </c>
      <c r="AB91">
        <v>0</v>
      </c>
      <c r="AC91">
        <v>0</v>
      </c>
      <c r="AD91">
        <v>0</v>
      </c>
      <c r="AE91">
        <v>10.75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2</v>
      </c>
      <c r="AT91">
        <v>16</v>
      </c>
      <c r="AU91" t="s">
        <v>2</v>
      </c>
      <c r="AV91">
        <v>0</v>
      </c>
      <c r="AW91">
        <v>2</v>
      </c>
      <c r="AX91">
        <v>224392394</v>
      </c>
      <c r="AY91">
        <v>1</v>
      </c>
      <c r="AZ91">
        <v>0</v>
      </c>
      <c r="BA91">
        <v>99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Y91*Source!I418</f>
        <v>236.352</v>
      </c>
      <c r="CY91">
        <f t="shared" si="17"/>
        <v>10.75</v>
      </c>
      <c r="CZ91">
        <f t="shared" si="18"/>
        <v>10.75</v>
      </c>
      <c r="DA91">
        <f t="shared" si="19"/>
        <v>1</v>
      </c>
      <c r="DB91">
        <f t="shared" si="12"/>
        <v>172</v>
      </c>
      <c r="DC91">
        <f t="shared" si="13"/>
        <v>0</v>
      </c>
    </row>
    <row r="92" spans="1:107" x14ac:dyDescent="0.2">
      <c r="A92">
        <f>ROW(Source!A418)</f>
        <v>418</v>
      </c>
      <c r="B92">
        <v>224391872</v>
      </c>
      <c r="C92">
        <v>224392362</v>
      </c>
      <c r="D92">
        <v>213289640</v>
      </c>
      <c r="E92">
        <v>1</v>
      </c>
      <c r="F92">
        <v>1</v>
      </c>
      <c r="G92">
        <v>1</v>
      </c>
      <c r="H92">
        <v>3</v>
      </c>
      <c r="I92" t="s">
        <v>657</v>
      </c>
      <c r="J92" t="s">
        <v>658</v>
      </c>
      <c r="K92" t="s">
        <v>659</v>
      </c>
      <c r="L92">
        <v>1348</v>
      </c>
      <c r="N92">
        <v>1009</v>
      </c>
      <c r="O92" t="s">
        <v>374</v>
      </c>
      <c r="P92" t="s">
        <v>374</v>
      </c>
      <c r="Q92">
        <v>1000</v>
      </c>
      <c r="W92">
        <v>0</v>
      </c>
      <c r="X92">
        <v>1737712510</v>
      </c>
      <c r="Y92">
        <v>1.0000000000000001E-5</v>
      </c>
      <c r="AA92">
        <v>11978</v>
      </c>
      <c r="AB92">
        <v>0</v>
      </c>
      <c r="AC92">
        <v>0</v>
      </c>
      <c r="AD92">
        <v>0</v>
      </c>
      <c r="AE92">
        <v>11978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2</v>
      </c>
      <c r="AT92">
        <v>1.0000000000000001E-5</v>
      </c>
      <c r="AU92" t="s">
        <v>2</v>
      </c>
      <c r="AV92">
        <v>0</v>
      </c>
      <c r="AW92">
        <v>2</v>
      </c>
      <c r="AX92">
        <v>224392396</v>
      </c>
      <c r="AY92">
        <v>1</v>
      </c>
      <c r="AZ92">
        <v>0</v>
      </c>
      <c r="BA92">
        <v>101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Y92*Source!I418</f>
        <v>1.4772E-4</v>
      </c>
      <c r="CY92">
        <f t="shared" si="17"/>
        <v>11978</v>
      </c>
      <c r="CZ92">
        <f t="shared" si="18"/>
        <v>11978</v>
      </c>
      <c r="DA92">
        <f t="shared" si="19"/>
        <v>1</v>
      </c>
      <c r="DB92">
        <f t="shared" si="12"/>
        <v>0.12</v>
      </c>
      <c r="DC92">
        <f t="shared" si="13"/>
        <v>0</v>
      </c>
    </row>
    <row r="93" spans="1:107" x14ac:dyDescent="0.2">
      <c r="A93">
        <f>ROW(Source!A418)</f>
        <v>418</v>
      </c>
      <c r="B93">
        <v>224391872</v>
      </c>
      <c r="C93">
        <v>224392362</v>
      </c>
      <c r="D93">
        <v>213290658</v>
      </c>
      <c r="E93">
        <v>1</v>
      </c>
      <c r="F93">
        <v>1</v>
      </c>
      <c r="G93">
        <v>1</v>
      </c>
      <c r="H93">
        <v>3</v>
      </c>
      <c r="I93" t="s">
        <v>721</v>
      </c>
      <c r="J93" t="s">
        <v>722</v>
      </c>
      <c r="K93" t="s">
        <v>723</v>
      </c>
      <c r="L93">
        <v>1348</v>
      </c>
      <c r="N93">
        <v>1009</v>
      </c>
      <c r="O93" t="s">
        <v>374</v>
      </c>
      <c r="P93" t="s">
        <v>374</v>
      </c>
      <c r="Q93">
        <v>1000</v>
      </c>
      <c r="W93">
        <v>0</v>
      </c>
      <c r="X93">
        <v>-232226120</v>
      </c>
      <c r="Y93">
        <v>1E-4</v>
      </c>
      <c r="AA93">
        <v>37900</v>
      </c>
      <c r="AB93">
        <v>0</v>
      </c>
      <c r="AC93">
        <v>0</v>
      </c>
      <c r="AD93">
        <v>0</v>
      </c>
      <c r="AE93">
        <v>37900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0</v>
      </c>
      <c r="AQ93">
        <v>0</v>
      </c>
      <c r="AR93">
        <v>0</v>
      </c>
      <c r="AS93" t="s">
        <v>2</v>
      </c>
      <c r="AT93">
        <v>1E-4</v>
      </c>
      <c r="AU93" t="s">
        <v>2</v>
      </c>
      <c r="AV93">
        <v>0</v>
      </c>
      <c r="AW93">
        <v>2</v>
      </c>
      <c r="AX93">
        <v>224392397</v>
      </c>
      <c r="AY93">
        <v>1</v>
      </c>
      <c r="AZ93">
        <v>0</v>
      </c>
      <c r="BA93">
        <v>102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Y93*Source!I418</f>
        <v>1.4772000000000001E-3</v>
      </c>
      <c r="CY93">
        <f t="shared" si="17"/>
        <v>37900</v>
      </c>
      <c r="CZ93">
        <f t="shared" si="18"/>
        <v>37900</v>
      </c>
      <c r="DA93">
        <f t="shared" si="19"/>
        <v>1</v>
      </c>
      <c r="DB93">
        <f t="shared" si="12"/>
        <v>3.79</v>
      </c>
      <c r="DC93">
        <f t="shared" si="13"/>
        <v>0</v>
      </c>
    </row>
    <row r="94" spans="1:107" x14ac:dyDescent="0.2">
      <c r="A94">
        <f>ROW(Source!A418)</f>
        <v>418</v>
      </c>
      <c r="B94">
        <v>224391872</v>
      </c>
      <c r="C94">
        <v>224392362</v>
      </c>
      <c r="D94">
        <v>213304287</v>
      </c>
      <c r="E94">
        <v>1</v>
      </c>
      <c r="F94">
        <v>1</v>
      </c>
      <c r="G94">
        <v>1</v>
      </c>
      <c r="H94">
        <v>3</v>
      </c>
      <c r="I94" t="s">
        <v>724</v>
      </c>
      <c r="J94" t="s">
        <v>725</v>
      </c>
      <c r="K94" t="s">
        <v>726</v>
      </c>
      <c r="L94">
        <v>1348</v>
      </c>
      <c r="N94">
        <v>1009</v>
      </c>
      <c r="O94" t="s">
        <v>374</v>
      </c>
      <c r="P94" t="s">
        <v>374</v>
      </c>
      <c r="Q94">
        <v>1000</v>
      </c>
      <c r="W94">
        <v>0</v>
      </c>
      <c r="X94">
        <v>-380203038</v>
      </c>
      <c r="Y94">
        <v>1E-3</v>
      </c>
      <c r="AA94">
        <v>7712</v>
      </c>
      <c r="AB94">
        <v>0</v>
      </c>
      <c r="AC94">
        <v>0</v>
      </c>
      <c r="AD94">
        <v>0</v>
      </c>
      <c r="AE94">
        <v>7712</v>
      </c>
      <c r="AF94">
        <v>0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0</v>
      </c>
      <c r="AQ94">
        <v>0</v>
      </c>
      <c r="AR94">
        <v>0</v>
      </c>
      <c r="AS94" t="s">
        <v>2</v>
      </c>
      <c r="AT94">
        <v>1E-3</v>
      </c>
      <c r="AU94" t="s">
        <v>2</v>
      </c>
      <c r="AV94">
        <v>0</v>
      </c>
      <c r="AW94">
        <v>2</v>
      </c>
      <c r="AX94">
        <v>224392399</v>
      </c>
      <c r="AY94">
        <v>1</v>
      </c>
      <c r="AZ94">
        <v>0</v>
      </c>
      <c r="BA94">
        <v>104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Y94*Source!I418</f>
        <v>1.4772E-2</v>
      </c>
      <c r="CY94">
        <f t="shared" si="17"/>
        <v>7712</v>
      </c>
      <c r="CZ94">
        <f t="shared" si="18"/>
        <v>7712</v>
      </c>
      <c r="DA94">
        <f t="shared" si="19"/>
        <v>1</v>
      </c>
      <c r="DB94">
        <f t="shared" si="12"/>
        <v>7.71</v>
      </c>
      <c r="DC94">
        <f t="shared" si="13"/>
        <v>0</v>
      </c>
    </row>
    <row r="95" spans="1:107" x14ac:dyDescent="0.2">
      <c r="A95">
        <f>ROW(Source!A418)</f>
        <v>418</v>
      </c>
      <c r="B95">
        <v>224391872</v>
      </c>
      <c r="C95">
        <v>224392362</v>
      </c>
      <c r="D95">
        <v>213306223</v>
      </c>
      <c r="E95">
        <v>1</v>
      </c>
      <c r="F95">
        <v>1</v>
      </c>
      <c r="G95">
        <v>1</v>
      </c>
      <c r="H95">
        <v>3</v>
      </c>
      <c r="I95" t="s">
        <v>727</v>
      </c>
      <c r="J95" t="s">
        <v>728</v>
      </c>
      <c r="K95" t="s">
        <v>729</v>
      </c>
      <c r="L95">
        <v>1302</v>
      </c>
      <c r="N95">
        <v>1003</v>
      </c>
      <c r="O95" t="s">
        <v>730</v>
      </c>
      <c r="P95" t="s">
        <v>730</v>
      </c>
      <c r="Q95">
        <v>10</v>
      </c>
      <c r="W95">
        <v>0</v>
      </c>
      <c r="X95">
        <v>1143881829</v>
      </c>
      <c r="Y95">
        <v>1.8700000000000001E-2</v>
      </c>
      <c r="AA95">
        <v>50.24</v>
      </c>
      <c r="AB95">
        <v>0</v>
      </c>
      <c r="AC95">
        <v>0</v>
      </c>
      <c r="AD95">
        <v>0</v>
      </c>
      <c r="AE95">
        <v>50.24</v>
      </c>
      <c r="AF95">
        <v>0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0</v>
      </c>
      <c r="AQ95">
        <v>0</v>
      </c>
      <c r="AR95">
        <v>0</v>
      </c>
      <c r="AS95" t="s">
        <v>2</v>
      </c>
      <c r="AT95">
        <v>1.8700000000000001E-2</v>
      </c>
      <c r="AU95" t="s">
        <v>2</v>
      </c>
      <c r="AV95">
        <v>0</v>
      </c>
      <c r="AW95">
        <v>2</v>
      </c>
      <c r="AX95">
        <v>224392400</v>
      </c>
      <c r="AY95">
        <v>1</v>
      </c>
      <c r="AZ95">
        <v>0</v>
      </c>
      <c r="BA95">
        <v>105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Y95*Source!I418</f>
        <v>0.27623640000000005</v>
      </c>
      <c r="CY95">
        <f t="shared" si="17"/>
        <v>50.24</v>
      </c>
      <c r="CZ95">
        <f t="shared" si="18"/>
        <v>50.24</v>
      </c>
      <c r="DA95">
        <f t="shared" si="19"/>
        <v>1</v>
      </c>
      <c r="DB95">
        <f t="shared" si="12"/>
        <v>0.94</v>
      </c>
      <c r="DC95">
        <f t="shared" si="13"/>
        <v>0</v>
      </c>
    </row>
    <row r="96" spans="1:107" x14ac:dyDescent="0.2">
      <c r="A96">
        <f>ROW(Source!A418)</f>
        <v>418</v>
      </c>
      <c r="B96">
        <v>224391872</v>
      </c>
      <c r="C96">
        <v>224392362</v>
      </c>
      <c r="D96">
        <v>213306578</v>
      </c>
      <c r="E96">
        <v>1</v>
      </c>
      <c r="F96">
        <v>1</v>
      </c>
      <c r="G96">
        <v>1</v>
      </c>
      <c r="H96">
        <v>3</v>
      </c>
      <c r="I96" t="s">
        <v>663</v>
      </c>
      <c r="J96" t="s">
        <v>664</v>
      </c>
      <c r="K96" t="s">
        <v>665</v>
      </c>
      <c r="L96">
        <v>1348</v>
      </c>
      <c r="N96">
        <v>1009</v>
      </c>
      <c r="O96" t="s">
        <v>374</v>
      </c>
      <c r="P96" t="s">
        <v>374</v>
      </c>
      <c r="Q96">
        <v>1000</v>
      </c>
      <c r="W96">
        <v>0</v>
      </c>
      <c r="X96">
        <v>-1899490667</v>
      </c>
      <c r="Y96">
        <v>3.0000000000000001E-5</v>
      </c>
      <c r="AA96">
        <v>4455.2</v>
      </c>
      <c r="AB96">
        <v>0</v>
      </c>
      <c r="AC96">
        <v>0</v>
      </c>
      <c r="AD96">
        <v>0</v>
      </c>
      <c r="AE96">
        <v>4455.2</v>
      </c>
      <c r="AF96">
        <v>0</v>
      </c>
      <c r="AG96">
        <v>0</v>
      </c>
      <c r="AH96">
        <v>0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0</v>
      </c>
      <c r="AQ96">
        <v>0</v>
      </c>
      <c r="AR96">
        <v>0</v>
      </c>
      <c r="AS96" t="s">
        <v>2</v>
      </c>
      <c r="AT96">
        <v>3.0000000000000001E-5</v>
      </c>
      <c r="AU96" t="s">
        <v>2</v>
      </c>
      <c r="AV96">
        <v>0</v>
      </c>
      <c r="AW96">
        <v>2</v>
      </c>
      <c r="AX96">
        <v>224392401</v>
      </c>
      <c r="AY96">
        <v>1</v>
      </c>
      <c r="AZ96">
        <v>0</v>
      </c>
      <c r="BA96">
        <v>106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Y96*Source!I418</f>
        <v>4.4316000000000001E-4</v>
      </c>
      <c r="CY96">
        <f t="shared" si="17"/>
        <v>4455.2</v>
      </c>
      <c r="CZ96">
        <f t="shared" si="18"/>
        <v>4455.2</v>
      </c>
      <c r="DA96">
        <f t="shared" si="19"/>
        <v>1</v>
      </c>
      <c r="DB96">
        <f t="shared" si="12"/>
        <v>0.13</v>
      </c>
      <c r="DC96">
        <f t="shared" si="13"/>
        <v>0</v>
      </c>
    </row>
    <row r="97" spans="1:107" x14ac:dyDescent="0.2">
      <c r="A97">
        <f>ROW(Source!A418)</f>
        <v>418</v>
      </c>
      <c r="B97">
        <v>224391872</v>
      </c>
      <c r="C97">
        <v>224392362</v>
      </c>
      <c r="D97">
        <v>213307304</v>
      </c>
      <c r="E97">
        <v>1</v>
      </c>
      <c r="F97">
        <v>1</v>
      </c>
      <c r="G97">
        <v>1</v>
      </c>
      <c r="H97">
        <v>3</v>
      </c>
      <c r="I97" t="s">
        <v>731</v>
      </c>
      <c r="J97" t="s">
        <v>732</v>
      </c>
      <c r="K97" t="s">
        <v>733</v>
      </c>
      <c r="L97">
        <v>1348</v>
      </c>
      <c r="N97">
        <v>1009</v>
      </c>
      <c r="O97" t="s">
        <v>374</v>
      </c>
      <c r="P97" t="s">
        <v>374</v>
      </c>
      <c r="Q97">
        <v>1000</v>
      </c>
      <c r="W97">
        <v>0</v>
      </c>
      <c r="X97">
        <v>-199258792</v>
      </c>
      <c r="Y97">
        <v>1.9400000000000001E-3</v>
      </c>
      <c r="AA97">
        <v>4920</v>
      </c>
      <c r="AB97">
        <v>0</v>
      </c>
      <c r="AC97">
        <v>0</v>
      </c>
      <c r="AD97">
        <v>0</v>
      </c>
      <c r="AE97">
        <v>4920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0</v>
      </c>
      <c r="AQ97">
        <v>0</v>
      </c>
      <c r="AR97">
        <v>0</v>
      </c>
      <c r="AS97" t="s">
        <v>2</v>
      </c>
      <c r="AT97">
        <v>1.9400000000000001E-3</v>
      </c>
      <c r="AU97" t="s">
        <v>2</v>
      </c>
      <c r="AV97">
        <v>0</v>
      </c>
      <c r="AW97">
        <v>2</v>
      </c>
      <c r="AX97">
        <v>224392402</v>
      </c>
      <c r="AY97">
        <v>1</v>
      </c>
      <c r="AZ97">
        <v>0</v>
      </c>
      <c r="BA97">
        <v>107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Y97*Source!I418</f>
        <v>2.8657680000000001E-2</v>
      </c>
      <c r="CY97">
        <f t="shared" si="17"/>
        <v>4920</v>
      </c>
      <c r="CZ97">
        <f t="shared" si="18"/>
        <v>4920</v>
      </c>
      <c r="DA97">
        <f t="shared" si="19"/>
        <v>1</v>
      </c>
      <c r="DB97">
        <f t="shared" si="12"/>
        <v>9.5399999999999991</v>
      </c>
      <c r="DC97">
        <f t="shared" si="13"/>
        <v>0</v>
      </c>
    </row>
    <row r="98" spans="1:107" x14ac:dyDescent="0.2">
      <c r="A98">
        <f>ROW(Source!A418)</f>
        <v>418</v>
      </c>
      <c r="B98">
        <v>224391872</v>
      </c>
      <c r="C98">
        <v>224392362</v>
      </c>
      <c r="D98">
        <v>213318279</v>
      </c>
      <c r="E98">
        <v>1</v>
      </c>
      <c r="F98">
        <v>1</v>
      </c>
      <c r="G98">
        <v>1</v>
      </c>
      <c r="H98">
        <v>3</v>
      </c>
      <c r="I98" t="s">
        <v>683</v>
      </c>
      <c r="J98" t="s">
        <v>684</v>
      </c>
      <c r="K98" t="s">
        <v>685</v>
      </c>
      <c r="L98">
        <v>1348</v>
      </c>
      <c r="N98">
        <v>1009</v>
      </c>
      <c r="O98" t="s">
        <v>374</v>
      </c>
      <c r="P98" t="s">
        <v>374</v>
      </c>
      <c r="Q98">
        <v>1000</v>
      </c>
      <c r="W98">
        <v>0</v>
      </c>
      <c r="X98">
        <v>-405632407</v>
      </c>
      <c r="Y98">
        <v>3.1E-4</v>
      </c>
      <c r="AA98">
        <v>15620</v>
      </c>
      <c r="AB98">
        <v>0</v>
      </c>
      <c r="AC98">
        <v>0</v>
      </c>
      <c r="AD98">
        <v>0</v>
      </c>
      <c r="AE98">
        <v>15620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0</v>
      </c>
      <c r="AQ98">
        <v>0</v>
      </c>
      <c r="AR98">
        <v>0</v>
      </c>
      <c r="AS98" t="s">
        <v>2</v>
      </c>
      <c r="AT98">
        <v>3.1E-4</v>
      </c>
      <c r="AU98" t="s">
        <v>2</v>
      </c>
      <c r="AV98">
        <v>0</v>
      </c>
      <c r="AW98">
        <v>2</v>
      </c>
      <c r="AX98">
        <v>224392403</v>
      </c>
      <c r="AY98">
        <v>1</v>
      </c>
      <c r="AZ98">
        <v>0</v>
      </c>
      <c r="BA98">
        <v>108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Y98*Source!I418</f>
        <v>4.5793200000000004E-3</v>
      </c>
      <c r="CY98">
        <f t="shared" si="17"/>
        <v>15620</v>
      </c>
      <c r="CZ98">
        <f t="shared" si="18"/>
        <v>15620</v>
      </c>
      <c r="DA98">
        <f t="shared" si="19"/>
        <v>1</v>
      </c>
      <c r="DB98">
        <f t="shared" si="12"/>
        <v>4.84</v>
      </c>
      <c r="DC98">
        <f t="shared" si="13"/>
        <v>0</v>
      </c>
    </row>
    <row r="99" spans="1:107" x14ac:dyDescent="0.2">
      <c r="A99">
        <f>ROW(Source!A418)</f>
        <v>418</v>
      </c>
      <c r="B99">
        <v>224391872</v>
      </c>
      <c r="C99">
        <v>224392362</v>
      </c>
      <c r="D99">
        <v>213319392</v>
      </c>
      <c r="E99">
        <v>1</v>
      </c>
      <c r="F99">
        <v>1</v>
      </c>
      <c r="G99">
        <v>1</v>
      </c>
      <c r="H99">
        <v>3</v>
      </c>
      <c r="I99" t="s">
        <v>734</v>
      </c>
      <c r="J99" t="s">
        <v>735</v>
      </c>
      <c r="K99" t="s">
        <v>736</v>
      </c>
      <c r="L99">
        <v>1346</v>
      </c>
      <c r="N99">
        <v>1009</v>
      </c>
      <c r="O99" t="s">
        <v>383</v>
      </c>
      <c r="P99" t="s">
        <v>383</v>
      </c>
      <c r="Q99">
        <v>1</v>
      </c>
      <c r="W99">
        <v>0</v>
      </c>
      <c r="X99">
        <v>-1512107665</v>
      </c>
      <c r="Y99">
        <v>0.6</v>
      </c>
      <c r="AA99">
        <v>9.42</v>
      </c>
      <c r="AB99">
        <v>0</v>
      </c>
      <c r="AC99">
        <v>0</v>
      </c>
      <c r="AD99">
        <v>0</v>
      </c>
      <c r="AE99">
        <v>9.42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2</v>
      </c>
      <c r="AT99">
        <v>0.6</v>
      </c>
      <c r="AU99" t="s">
        <v>2</v>
      </c>
      <c r="AV99">
        <v>0</v>
      </c>
      <c r="AW99">
        <v>2</v>
      </c>
      <c r="AX99">
        <v>224392404</v>
      </c>
      <c r="AY99">
        <v>1</v>
      </c>
      <c r="AZ99">
        <v>0</v>
      </c>
      <c r="BA99">
        <v>109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Y99*Source!I418</f>
        <v>8.8631999999999991</v>
      </c>
      <c r="CY99">
        <f t="shared" si="17"/>
        <v>9.42</v>
      </c>
      <c r="CZ99">
        <f t="shared" si="18"/>
        <v>9.42</v>
      </c>
      <c r="DA99">
        <f t="shared" si="19"/>
        <v>1</v>
      </c>
      <c r="DB99">
        <f t="shared" si="12"/>
        <v>5.65</v>
      </c>
      <c r="DC99">
        <f t="shared" si="13"/>
        <v>0</v>
      </c>
    </row>
    <row r="100" spans="1:107" x14ac:dyDescent="0.2">
      <c r="A100">
        <f>ROW(Source!A421)</f>
        <v>421</v>
      </c>
      <c r="B100">
        <v>224391872</v>
      </c>
      <c r="C100">
        <v>224392407</v>
      </c>
      <c r="D100">
        <v>213275888</v>
      </c>
      <c r="E100">
        <v>54</v>
      </c>
      <c r="F100">
        <v>1</v>
      </c>
      <c r="G100">
        <v>1</v>
      </c>
      <c r="H100">
        <v>1</v>
      </c>
      <c r="I100" t="s">
        <v>737</v>
      </c>
      <c r="J100" t="s">
        <v>2</v>
      </c>
      <c r="K100" t="s">
        <v>738</v>
      </c>
      <c r="L100">
        <v>1191</v>
      </c>
      <c r="N100">
        <v>74472246</v>
      </c>
      <c r="O100" t="s">
        <v>594</v>
      </c>
      <c r="P100" t="s">
        <v>594</v>
      </c>
      <c r="Q100">
        <v>1</v>
      </c>
      <c r="W100">
        <v>0</v>
      </c>
      <c r="X100">
        <v>-784637506</v>
      </c>
      <c r="Y100">
        <v>35.07</v>
      </c>
      <c r="AA100">
        <v>0</v>
      </c>
      <c r="AB100">
        <v>0</v>
      </c>
      <c r="AC100">
        <v>0</v>
      </c>
      <c r="AD100">
        <v>8.74</v>
      </c>
      <c r="AE100">
        <v>0</v>
      </c>
      <c r="AF100">
        <v>0</v>
      </c>
      <c r="AG100">
        <v>0</v>
      </c>
      <c r="AH100">
        <v>8.74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0</v>
      </c>
      <c r="AQ100">
        <v>0</v>
      </c>
      <c r="AR100">
        <v>0</v>
      </c>
      <c r="AS100" t="s">
        <v>2</v>
      </c>
      <c r="AT100">
        <v>35.07</v>
      </c>
      <c r="AU100" t="s">
        <v>2</v>
      </c>
      <c r="AV100">
        <v>1</v>
      </c>
      <c r="AW100">
        <v>2</v>
      </c>
      <c r="AX100">
        <v>224392429</v>
      </c>
      <c r="AY100">
        <v>1</v>
      </c>
      <c r="AZ100">
        <v>0</v>
      </c>
      <c r="BA100">
        <v>110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Y100*Source!I421</f>
        <v>98.504966699999997</v>
      </c>
      <c r="CY100">
        <f>AD100</f>
        <v>8.74</v>
      </c>
      <c r="CZ100">
        <f>AH100</f>
        <v>8.74</v>
      </c>
      <c r="DA100">
        <f>AL100</f>
        <v>1</v>
      </c>
      <c r="DB100">
        <f t="shared" si="12"/>
        <v>306.51</v>
      </c>
      <c r="DC100">
        <f t="shared" si="13"/>
        <v>0</v>
      </c>
    </row>
    <row r="101" spans="1:107" x14ac:dyDescent="0.2">
      <c r="A101">
        <f>ROW(Source!A421)</f>
        <v>421</v>
      </c>
      <c r="B101">
        <v>224391872</v>
      </c>
      <c r="C101">
        <v>224392407</v>
      </c>
      <c r="D101">
        <v>213276063</v>
      </c>
      <c r="E101">
        <v>54</v>
      </c>
      <c r="F101">
        <v>1</v>
      </c>
      <c r="G101">
        <v>1</v>
      </c>
      <c r="H101">
        <v>1</v>
      </c>
      <c r="I101" t="s">
        <v>595</v>
      </c>
      <c r="J101" t="s">
        <v>2</v>
      </c>
      <c r="K101" t="s">
        <v>596</v>
      </c>
      <c r="L101">
        <v>1191</v>
      </c>
      <c r="N101">
        <v>74472246</v>
      </c>
      <c r="O101" t="s">
        <v>594</v>
      </c>
      <c r="P101" t="s">
        <v>594</v>
      </c>
      <c r="Q101">
        <v>1</v>
      </c>
      <c r="W101">
        <v>0</v>
      </c>
      <c r="X101">
        <v>-1417349443</v>
      </c>
      <c r="Y101">
        <v>2.64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0</v>
      </c>
      <c r="AQ101">
        <v>0</v>
      </c>
      <c r="AR101">
        <v>0</v>
      </c>
      <c r="AS101" t="s">
        <v>2</v>
      </c>
      <c r="AT101">
        <v>2.64</v>
      </c>
      <c r="AU101" t="s">
        <v>2</v>
      </c>
      <c r="AV101">
        <v>2</v>
      </c>
      <c r="AW101">
        <v>2</v>
      </c>
      <c r="AX101">
        <v>224392430</v>
      </c>
      <c r="AY101">
        <v>1</v>
      </c>
      <c r="AZ101">
        <v>0</v>
      </c>
      <c r="BA101">
        <v>111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Y101*Source!I421</f>
        <v>7.4152583999999999</v>
      </c>
      <c r="CY101">
        <f>AD101</f>
        <v>0</v>
      </c>
      <c r="CZ101">
        <f>AH101</f>
        <v>0</v>
      </c>
      <c r="DA101">
        <f>AL101</f>
        <v>1</v>
      </c>
      <c r="DB101">
        <f t="shared" si="12"/>
        <v>0</v>
      </c>
      <c r="DC101">
        <f t="shared" si="13"/>
        <v>0</v>
      </c>
    </row>
    <row r="102" spans="1:107" x14ac:dyDescent="0.2">
      <c r="A102">
        <f>ROW(Source!A421)</f>
        <v>421</v>
      </c>
      <c r="B102">
        <v>224391872</v>
      </c>
      <c r="C102">
        <v>224392407</v>
      </c>
      <c r="D102">
        <v>213435174</v>
      </c>
      <c r="E102">
        <v>1</v>
      </c>
      <c r="F102">
        <v>1</v>
      </c>
      <c r="G102">
        <v>1</v>
      </c>
      <c r="H102">
        <v>2</v>
      </c>
      <c r="I102" t="s">
        <v>697</v>
      </c>
      <c r="J102" t="s">
        <v>698</v>
      </c>
      <c r="K102" t="s">
        <v>699</v>
      </c>
      <c r="L102">
        <v>1368</v>
      </c>
      <c r="N102">
        <v>1011</v>
      </c>
      <c r="O102" t="s">
        <v>600</v>
      </c>
      <c r="P102" t="s">
        <v>600</v>
      </c>
      <c r="Q102">
        <v>1</v>
      </c>
      <c r="W102">
        <v>0</v>
      </c>
      <c r="X102">
        <v>-1015138478</v>
      </c>
      <c r="Y102">
        <v>0.1</v>
      </c>
      <c r="AA102">
        <v>0</v>
      </c>
      <c r="AB102">
        <v>120.24</v>
      </c>
      <c r="AC102">
        <v>15.42</v>
      </c>
      <c r="AD102">
        <v>0</v>
      </c>
      <c r="AE102">
        <v>0</v>
      </c>
      <c r="AF102">
        <v>120.24</v>
      </c>
      <c r="AG102">
        <v>15.42</v>
      </c>
      <c r="AH102">
        <v>0</v>
      </c>
      <c r="AI102">
        <v>1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2</v>
      </c>
      <c r="AT102">
        <v>0.1</v>
      </c>
      <c r="AU102" t="s">
        <v>2</v>
      </c>
      <c r="AV102">
        <v>0</v>
      </c>
      <c r="AW102">
        <v>2</v>
      </c>
      <c r="AX102">
        <v>224392431</v>
      </c>
      <c r="AY102">
        <v>1</v>
      </c>
      <c r="AZ102">
        <v>0</v>
      </c>
      <c r="BA102">
        <v>112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Y102*Source!I421</f>
        <v>0.28088099999999999</v>
      </c>
      <c r="CY102">
        <f t="shared" ref="CY102:CY107" si="20">AB102</f>
        <v>120.24</v>
      </c>
      <c r="CZ102">
        <f t="shared" ref="CZ102:CZ107" si="21">AF102</f>
        <v>120.24</v>
      </c>
      <c r="DA102">
        <f t="shared" ref="DA102:DA107" si="22">AJ102</f>
        <v>1</v>
      </c>
      <c r="DB102">
        <f t="shared" si="12"/>
        <v>12.02</v>
      </c>
      <c r="DC102">
        <f t="shared" si="13"/>
        <v>1.54</v>
      </c>
    </row>
    <row r="103" spans="1:107" x14ac:dyDescent="0.2">
      <c r="A103">
        <f>ROW(Source!A421)</f>
        <v>421</v>
      </c>
      <c r="B103">
        <v>224391872</v>
      </c>
      <c r="C103">
        <v>224392407</v>
      </c>
      <c r="D103">
        <v>213435219</v>
      </c>
      <c r="E103">
        <v>1</v>
      </c>
      <c r="F103">
        <v>1</v>
      </c>
      <c r="G103">
        <v>1</v>
      </c>
      <c r="H103">
        <v>2</v>
      </c>
      <c r="I103" t="s">
        <v>642</v>
      </c>
      <c r="J103" t="s">
        <v>643</v>
      </c>
      <c r="K103" t="s">
        <v>644</v>
      </c>
      <c r="L103">
        <v>1368</v>
      </c>
      <c r="N103">
        <v>1011</v>
      </c>
      <c r="O103" t="s">
        <v>600</v>
      </c>
      <c r="P103" t="s">
        <v>600</v>
      </c>
      <c r="Q103">
        <v>1</v>
      </c>
      <c r="W103">
        <v>0</v>
      </c>
      <c r="X103">
        <v>-747672348</v>
      </c>
      <c r="Y103">
        <v>0.13</v>
      </c>
      <c r="AA103">
        <v>0</v>
      </c>
      <c r="AB103">
        <v>115.4</v>
      </c>
      <c r="AC103">
        <v>13.5</v>
      </c>
      <c r="AD103">
        <v>0</v>
      </c>
      <c r="AE103">
        <v>0</v>
      </c>
      <c r="AF103">
        <v>115.4</v>
      </c>
      <c r="AG103">
        <v>13.5</v>
      </c>
      <c r="AH103">
        <v>0</v>
      </c>
      <c r="AI103">
        <v>1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2</v>
      </c>
      <c r="AT103">
        <v>0.13</v>
      </c>
      <c r="AU103" t="s">
        <v>2</v>
      </c>
      <c r="AV103">
        <v>0</v>
      </c>
      <c r="AW103">
        <v>2</v>
      </c>
      <c r="AX103">
        <v>224392432</v>
      </c>
      <c r="AY103">
        <v>1</v>
      </c>
      <c r="AZ103">
        <v>0</v>
      </c>
      <c r="BA103">
        <v>113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Y103*Source!I421</f>
        <v>0.36514530000000001</v>
      </c>
      <c r="CY103">
        <f t="shared" si="20"/>
        <v>115.4</v>
      </c>
      <c r="CZ103">
        <f t="shared" si="21"/>
        <v>115.4</v>
      </c>
      <c r="DA103">
        <f t="shared" si="22"/>
        <v>1</v>
      </c>
      <c r="DB103">
        <f t="shared" si="12"/>
        <v>15</v>
      </c>
      <c r="DC103">
        <f t="shared" si="13"/>
        <v>1.76</v>
      </c>
    </row>
    <row r="104" spans="1:107" x14ac:dyDescent="0.2">
      <c r="A104">
        <f>ROW(Source!A421)</f>
        <v>421</v>
      </c>
      <c r="B104">
        <v>224391872</v>
      </c>
      <c r="C104">
        <v>224392407</v>
      </c>
      <c r="D104">
        <v>213435225</v>
      </c>
      <c r="E104">
        <v>1</v>
      </c>
      <c r="F104">
        <v>1</v>
      </c>
      <c r="G104">
        <v>1</v>
      </c>
      <c r="H104">
        <v>2</v>
      </c>
      <c r="I104" t="s">
        <v>700</v>
      </c>
      <c r="J104" t="s">
        <v>701</v>
      </c>
      <c r="K104" t="s">
        <v>702</v>
      </c>
      <c r="L104">
        <v>1368</v>
      </c>
      <c r="N104">
        <v>1011</v>
      </c>
      <c r="O104" t="s">
        <v>600</v>
      </c>
      <c r="P104" t="s">
        <v>600</v>
      </c>
      <c r="Q104">
        <v>1</v>
      </c>
      <c r="W104">
        <v>0</v>
      </c>
      <c r="X104">
        <v>1739776857</v>
      </c>
      <c r="Y104">
        <v>2.2200000000000002</v>
      </c>
      <c r="AA104">
        <v>0</v>
      </c>
      <c r="AB104">
        <v>120.04</v>
      </c>
      <c r="AC104">
        <v>13.5</v>
      </c>
      <c r="AD104">
        <v>0</v>
      </c>
      <c r="AE104">
        <v>0</v>
      </c>
      <c r="AF104">
        <v>120.04</v>
      </c>
      <c r="AG104">
        <v>13.5</v>
      </c>
      <c r="AH104">
        <v>0</v>
      </c>
      <c r="AI104">
        <v>1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0</v>
      </c>
      <c r="AQ104">
        <v>0</v>
      </c>
      <c r="AR104">
        <v>0</v>
      </c>
      <c r="AS104" t="s">
        <v>2</v>
      </c>
      <c r="AT104">
        <v>2.2200000000000002</v>
      </c>
      <c r="AU104" t="s">
        <v>2</v>
      </c>
      <c r="AV104">
        <v>0</v>
      </c>
      <c r="AW104">
        <v>2</v>
      </c>
      <c r="AX104">
        <v>224392433</v>
      </c>
      <c r="AY104">
        <v>1</v>
      </c>
      <c r="AZ104">
        <v>0</v>
      </c>
      <c r="BA104">
        <v>114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Y104*Source!I421</f>
        <v>6.2355581999999998</v>
      </c>
      <c r="CY104">
        <f t="shared" si="20"/>
        <v>120.04</v>
      </c>
      <c r="CZ104">
        <f t="shared" si="21"/>
        <v>120.04</v>
      </c>
      <c r="DA104">
        <f t="shared" si="22"/>
        <v>1</v>
      </c>
      <c r="DB104">
        <f t="shared" si="12"/>
        <v>266.49</v>
      </c>
      <c r="DC104">
        <f t="shared" si="13"/>
        <v>29.97</v>
      </c>
    </row>
    <row r="105" spans="1:107" x14ac:dyDescent="0.2">
      <c r="A105">
        <f>ROW(Source!A421)</f>
        <v>421</v>
      </c>
      <c r="B105">
        <v>224391872</v>
      </c>
      <c r="C105">
        <v>224392407</v>
      </c>
      <c r="D105">
        <v>213436142</v>
      </c>
      <c r="E105">
        <v>1</v>
      </c>
      <c r="F105">
        <v>1</v>
      </c>
      <c r="G105">
        <v>1</v>
      </c>
      <c r="H105">
        <v>2</v>
      </c>
      <c r="I105" t="s">
        <v>634</v>
      </c>
      <c r="J105" t="s">
        <v>635</v>
      </c>
      <c r="K105" t="s">
        <v>636</v>
      </c>
      <c r="L105">
        <v>1368</v>
      </c>
      <c r="N105">
        <v>1011</v>
      </c>
      <c r="O105" t="s">
        <v>600</v>
      </c>
      <c r="P105" t="s">
        <v>600</v>
      </c>
      <c r="Q105">
        <v>1</v>
      </c>
      <c r="W105">
        <v>0</v>
      </c>
      <c r="X105">
        <v>-1057454432</v>
      </c>
      <c r="Y105">
        <v>0.19</v>
      </c>
      <c r="AA105">
        <v>0</v>
      </c>
      <c r="AB105">
        <v>65.709999999999994</v>
      </c>
      <c r="AC105">
        <v>11.6</v>
      </c>
      <c r="AD105">
        <v>0</v>
      </c>
      <c r="AE105">
        <v>0</v>
      </c>
      <c r="AF105">
        <v>65.709999999999994</v>
      </c>
      <c r="AG105">
        <v>11.6</v>
      </c>
      <c r="AH105">
        <v>0</v>
      </c>
      <c r="AI105">
        <v>1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0</v>
      </c>
      <c r="AQ105">
        <v>0</v>
      </c>
      <c r="AR105">
        <v>0</v>
      </c>
      <c r="AS105" t="s">
        <v>2</v>
      </c>
      <c r="AT105">
        <v>0.19</v>
      </c>
      <c r="AU105" t="s">
        <v>2</v>
      </c>
      <c r="AV105">
        <v>0</v>
      </c>
      <c r="AW105">
        <v>2</v>
      </c>
      <c r="AX105">
        <v>224392434</v>
      </c>
      <c r="AY105">
        <v>1</v>
      </c>
      <c r="AZ105">
        <v>0</v>
      </c>
      <c r="BA105">
        <v>115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Y105*Source!I421</f>
        <v>0.53367389999999992</v>
      </c>
      <c r="CY105">
        <f t="shared" si="20"/>
        <v>65.709999999999994</v>
      </c>
      <c r="CZ105">
        <f t="shared" si="21"/>
        <v>65.709999999999994</v>
      </c>
      <c r="DA105">
        <f t="shared" si="22"/>
        <v>1</v>
      </c>
      <c r="DB105">
        <f t="shared" si="12"/>
        <v>12.48</v>
      </c>
      <c r="DC105">
        <f t="shared" si="13"/>
        <v>2.2000000000000002</v>
      </c>
    </row>
    <row r="106" spans="1:107" x14ac:dyDescent="0.2">
      <c r="A106">
        <f>ROW(Source!A421)</f>
        <v>421</v>
      </c>
      <c r="B106">
        <v>224391872</v>
      </c>
      <c r="C106">
        <v>224392407</v>
      </c>
      <c r="D106">
        <v>213436298</v>
      </c>
      <c r="E106">
        <v>1</v>
      </c>
      <c r="F106">
        <v>1</v>
      </c>
      <c r="G106">
        <v>1</v>
      </c>
      <c r="H106">
        <v>2</v>
      </c>
      <c r="I106" t="s">
        <v>706</v>
      </c>
      <c r="J106" t="s">
        <v>707</v>
      </c>
      <c r="K106" t="s">
        <v>708</v>
      </c>
      <c r="L106">
        <v>1368</v>
      </c>
      <c r="N106">
        <v>1011</v>
      </c>
      <c r="O106" t="s">
        <v>600</v>
      </c>
      <c r="P106" t="s">
        <v>600</v>
      </c>
      <c r="Q106">
        <v>1</v>
      </c>
      <c r="W106">
        <v>0</v>
      </c>
      <c r="X106">
        <v>1014001006</v>
      </c>
      <c r="Y106">
        <v>1.1200000000000001</v>
      </c>
      <c r="AA106">
        <v>0</v>
      </c>
      <c r="AB106">
        <v>1.2</v>
      </c>
      <c r="AC106">
        <v>0</v>
      </c>
      <c r="AD106">
        <v>0</v>
      </c>
      <c r="AE106">
        <v>0</v>
      </c>
      <c r="AF106">
        <v>1.2</v>
      </c>
      <c r="AG106">
        <v>0</v>
      </c>
      <c r="AH106">
        <v>0</v>
      </c>
      <c r="AI106">
        <v>1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0</v>
      </c>
      <c r="AQ106">
        <v>0</v>
      </c>
      <c r="AR106">
        <v>0</v>
      </c>
      <c r="AS106" t="s">
        <v>2</v>
      </c>
      <c r="AT106">
        <v>1.1200000000000001</v>
      </c>
      <c r="AU106" t="s">
        <v>2</v>
      </c>
      <c r="AV106">
        <v>0</v>
      </c>
      <c r="AW106">
        <v>2</v>
      </c>
      <c r="AX106">
        <v>224392435</v>
      </c>
      <c r="AY106">
        <v>1</v>
      </c>
      <c r="AZ106">
        <v>0</v>
      </c>
      <c r="BA106">
        <v>116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Y106*Source!I421</f>
        <v>3.1458672000000001</v>
      </c>
      <c r="CY106">
        <f t="shared" si="20"/>
        <v>1.2</v>
      </c>
      <c r="CZ106">
        <f t="shared" si="21"/>
        <v>1.2</v>
      </c>
      <c r="DA106">
        <f t="shared" si="22"/>
        <v>1</v>
      </c>
      <c r="DB106">
        <f t="shared" si="12"/>
        <v>1.34</v>
      </c>
      <c r="DC106">
        <f t="shared" si="13"/>
        <v>0</v>
      </c>
    </row>
    <row r="107" spans="1:107" x14ac:dyDescent="0.2">
      <c r="A107">
        <f>ROW(Source!A421)</f>
        <v>421</v>
      </c>
      <c r="B107">
        <v>224391872</v>
      </c>
      <c r="C107">
        <v>224392407</v>
      </c>
      <c r="D107">
        <v>213436341</v>
      </c>
      <c r="E107">
        <v>1</v>
      </c>
      <c r="F107">
        <v>1</v>
      </c>
      <c r="G107">
        <v>1</v>
      </c>
      <c r="H107">
        <v>2</v>
      </c>
      <c r="I107" t="s">
        <v>709</v>
      </c>
      <c r="J107" t="s">
        <v>710</v>
      </c>
      <c r="K107" t="s">
        <v>711</v>
      </c>
      <c r="L107">
        <v>1368</v>
      </c>
      <c r="N107">
        <v>1011</v>
      </c>
      <c r="O107" t="s">
        <v>600</v>
      </c>
      <c r="P107" t="s">
        <v>600</v>
      </c>
      <c r="Q107">
        <v>1</v>
      </c>
      <c r="W107">
        <v>0</v>
      </c>
      <c r="X107">
        <v>1315789341</v>
      </c>
      <c r="Y107">
        <v>7.0000000000000007E-2</v>
      </c>
      <c r="AA107">
        <v>0</v>
      </c>
      <c r="AB107">
        <v>12.31</v>
      </c>
      <c r="AC107">
        <v>0</v>
      </c>
      <c r="AD107">
        <v>0</v>
      </c>
      <c r="AE107">
        <v>0</v>
      </c>
      <c r="AF107">
        <v>12.31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N107">
        <v>0</v>
      </c>
      <c r="AO107">
        <v>1</v>
      </c>
      <c r="AP107">
        <v>0</v>
      </c>
      <c r="AQ107">
        <v>0</v>
      </c>
      <c r="AR107">
        <v>0</v>
      </c>
      <c r="AS107" t="s">
        <v>2</v>
      </c>
      <c r="AT107">
        <v>7.0000000000000007E-2</v>
      </c>
      <c r="AU107" t="s">
        <v>2</v>
      </c>
      <c r="AV107">
        <v>0</v>
      </c>
      <c r="AW107">
        <v>2</v>
      </c>
      <c r="AX107">
        <v>224392436</v>
      </c>
      <c r="AY107">
        <v>1</v>
      </c>
      <c r="AZ107">
        <v>0</v>
      </c>
      <c r="BA107">
        <v>117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Y107*Source!I421</f>
        <v>0.19661670000000001</v>
      </c>
      <c r="CY107">
        <f t="shared" si="20"/>
        <v>12.31</v>
      </c>
      <c r="CZ107">
        <f t="shared" si="21"/>
        <v>12.31</v>
      </c>
      <c r="DA107">
        <f t="shared" si="22"/>
        <v>1</v>
      </c>
      <c r="DB107">
        <f t="shared" si="12"/>
        <v>0.86</v>
      </c>
      <c r="DC107">
        <f t="shared" si="13"/>
        <v>0</v>
      </c>
    </row>
    <row r="108" spans="1:107" x14ac:dyDescent="0.2">
      <c r="A108">
        <f>ROW(Source!A421)</f>
        <v>421</v>
      </c>
      <c r="B108">
        <v>224391872</v>
      </c>
      <c r="C108">
        <v>224392407</v>
      </c>
      <c r="D108">
        <v>213285811</v>
      </c>
      <c r="E108">
        <v>1</v>
      </c>
      <c r="F108">
        <v>1</v>
      </c>
      <c r="G108">
        <v>1</v>
      </c>
      <c r="H108">
        <v>3</v>
      </c>
      <c r="I108" t="s">
        <v>712</v>
      </c>
      <c r="J108" t="s">
        <v>713</v>
      </c>
      <c r="K108" t="s">
        <v>714</v>
      </c>
      <c r="L108">
        <v>1339</v>
      </c>
      <c r="N108">
        <v>1007</v>
      </c>
      <c r="O108" t="s">
        <v>331</v>
      </c>
      <c r="P108" t="s">
        <v>331</v>
      </c>
      <c r="Q108">
        <v>1</v>
      </c>
      <c r="W108">
        <v>0</v>
      </c>
      <c r="X108">
        <v>-122335969</v>
      </c>
      <c r="Y108">
        <v>0.9</v>
      </c>
      <c r="AA108">
        <v>6.22</v>
      </c>
      <c r="AB108">
        <v>0</v>
      </c>
      <c r="AC108">
        <v>0</v>
      </c>
      <c r="AD108">
        <v>0</v>
      </c>
      <c r="AE108">
        <v>6.22</v>
      </c>
      <c r="AF108">
        <v>0</v>
      </c>
      <c r="AG108">
        <v>0</v>
      </c>
      <c r="AH108">
        <v>0</v>
      </c>
      <c r="AI108">
        <v>1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0</v>
      </c>
      <c r="AQ108">
        <v>0</v>
      </c>
      <c r="AR108">
        <v>0</v>
      </c>
      <c r="AS108" t="s">
        <v>2</v>
      </c>
      <c r="AT108">
        <v>0.9</v>
      </c>
      <c r="AU108" t="s">
        <v>2</v>
      </c>
      <c r="AV108">
        <v>0</v>
      </c>
      <c r="AW108">
        <v>2</v>
      </c>
      <c r="AX108">
        <v>224392437</v>
      </c>
      <c r="AY108">
        <v>1</v>
      </c>
      <c r="AZ108">
        <v>0</v>
      </c>
      <c r="BA108">
        <v>118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Y108*Source!I421</f>
        <v>2.5279289999999999</v>
      </c>
      <c r="CY108">
        <f t="shared" ref="CY108:CY120" si="23">AA108</f>
        <v>6.22</v>
      </c>
      <c r="CZ108">
        <f t="shared" ref="CZ108:CZ120" si="24">AE108</f>
        <v>6.22</v>
      </c>
      <c r="DA108">
        <f t="shared" ref="DA108:DA120" si="25">AI108</f>
        <v>1</v>
      </c>
      <c r="DB108">
        <f t="shared" si="12"/>
        <v>5.6</v>
      </c>
      <c r="DC108">
        <f t="shared" si="13"/>
        <v>0</v>
      </c>
    </row>
    <row r="109" spans="1:107" x14ac:dyDescent="0.2">
      <c r="A109">
        <f>ROW(Source!A421)</f>
        <v>421</v>
      </c>
      <c r="B109">
        <v>224391872</v>
      </c>
      <c r="C109">
        <v>224392407</v>
      </c>
      <c r="D109">
        <v>213285817</v>
      </c>
      <c r="E109">
        <v>1</v>
      </c>
      <c r="F109">
        <v>1</v>
      </c>
      <c r="G109">
        <v>1</v>
      </c>
      <c r="H109">
        <v>3</v>
      </c>
      <c r="I109" t="s">
        <v>715</v>
      </c>
      <c r="J109" t="s">
        <v>716</v>
      </c>
      <c r="K109" t="s">
        <v>717</v>
      </c>
      <c r="L109">
        <v>1346</v>
      </c>
      <c r="N109">
        <v>1009</v>
      </c>
      <c r="O109" t="s">
        <v>383</v>
      </c>
      <c r="P109" t="s">
        <v>383</v>
      </c>
      <c r="Q109">
        <v>1</v>
      </c>
      <c r="W109">
        <v>0</v>
      </c>
      <c r="X109">
        <v>454045896</v>
      </c>
      <c r="Y109">
        <v>0.27</v>
      </c>
      <c r="AA109">
        <v>6.09</v>
      </c>
      <c r="AB109">
        <v>0</v>
      </c>
      <c r="AC109">
        <v>0</v>
      </c>
      <c r="AD109">
        <v>0</v>
      </c>
      <c r="AE109">
        <v>6.09</v>
      </c>
      <c r="AF109">
        <v>0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0</v>
      </c>
      <c r="AQ109">
        <v>0</v>
      </c>
      <c r="AR109">
        <v>0</v>
      </c>
      <c r="AS109" t="s">
        <v>2</v>
      </c>
      <c r="AT109">
        <v>0.27</v>
      </c>
      <c r="AU109" t="s">
        <v>2</v>
      </c>
      <c r="AV109">
        <v>0</v>
      </c>
      <c r="AW109">
        <v>2</v>
      </c>
      <c r="AX109">
        <v>224392438</v>
      </c>
      <c r="AY109">
        <v>1</v>
      </c>
      <c r="AZ109">
        <v>0</v>
      </c>
      <c r="BA109">
        <v>119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Y109*Source!I421</f>
        <v>0.75837869999999996</v>
      </c>
      <c r="CY109">
        <f t="shared" si="23"/>
        <v>6.09</v>
      </c>
      <c r="CZ109">
        <f t="shared" si="24"/>
        <v>6.09</v>
      </c>
      <c r="DA109">
        <f t="shared" si="25"/>
        <v>1</v>
      </c>
      <c r="DB109">
        <f t="shared" si="12"/>
        <v>1.64</v>
      </c>
      <c r="DC109">
        <f t="shared" si="13"/>
        <v>0</v>
      </c>
    </row>
    <row r="110" spans="1:107" x14ac:dyDescent="0.2">
      <c r="A110">
        <f>ROW(Source!A421)</f>
        <v>421</v>
      </c>
      <c r="B110">
        <v>224391872</v>
      </c>
      <c r="C110">
        <v>224392407</v>
      </c>
      <c r="D110">
        <v>213288396</v>
      </c>
      <c r="E110">
        <v>1</v>
      </c>
      <c r="F110">
        <v>1</v>
      </c>
      <c r="G110">
        <v>1</v>
      </c>
      <c r="H110">
        <v>3</v>
      </c>
      <c r="I110" t="s">
        <v>654</v>
      </c>
      <c r="J110" t="s">
        <v>655</v>
      </c>
      <c r="K110" t="s">
        <v>656</v>
      </c>
      <c r="L110">
        <v>1348</v>
      </c>
      <c r="N110">
        <v>1009</v>
      </c>
      <c r="O110" t="s">
        <v>374</v>
      </c>
      <c r="P110" t="s">
        <v>374</v>
      </c>
      <c r="Q110">
        <v>1000</v>
      </c>
      <c r="W110">
        <v>0</v>
      </c>
      <c r="X110">
        <v>723474265</v>
      </c>
      <c r="Y110">
        <v>2.9999999999999997E-4</v>
      </c>
      <c r="AA110">
        <v>10315.01</v>
      </c>
      <c r="AB110">
        <v>0</v>
      </c>
      <c r="AC110">
        <v>0</v>
      </c>
      <c r="AD110">
        <v>0</v>
      </c>
      <c r="AE110">
        <v>10315.01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0</v>
      </c>
      <c r="AQ110">
        <v>0</v>
      </c>
      <c r="AR110">
        <v>0</v>
      </c>
      <c r="AS110" t="s">
        <v>2</v>
      </c>
      <c r="AT110">
        <v>2.9999999999999997E-4</v>
      </c>
      <c r="AU110" t="s">
        <v>2</v>
      </c>
      <c r="AV110">
        <v>0</v>
      </c>
      <c r="AW110">
        <v>2</v>
      </c>
      <c r="AX110">
        <v>224392439</v>
      </c>
      <c r="AY110">
        <v>1</v>
      </c>
      <c r="AZ110">
        <v>0</v>
      </c>
      <c r="BA110">
        <v>120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Y110*Source!I421</f>
        <v>8.4264299999999991E-4</v>
      </c>
      <c r="CY110">
        <f t="shared" si="23"/>
        <v>10315.01</v>
      </c>
      <c r="CZ110">
        <f t="shared" si="24"/>
        <v>10315.01</v>
      </c>
      <c r="DA110">
        <f t="shared" si="25"/>
        <v>1</v>
      </c>
      <c r="DB110">
        <f t="shared" si="12"/>
        <v>3.09</v>
      </c>
      <c r="DC110">
        <f t="shared" si="13"/>
        <v>0</v>
      </c>
    </row>
    <row r="111" spans="1:107" x14ac:dyDescent="0.2">
      <c r="A111">
        <f>ROW(Source!A421)</f>
        <v>421</v>
      </c>
      <c r="B111">
        <v>224391872</v>
      </c>
      <c r="C111">
        <v>224392407</v>
      </c>
      <c r="D111">
        <v>213289542</v>
      </c>
      <c r="E111">
        <v>1</v>
      </c>
      <c r="F111">
        <v>1</v>
      </c>
      <c r="G111">
        <v>1</v>
      </c>
      <c r="H111">
        <v>3</v>
      </c>
      <c r="I111" t="s">
        <v>739</v>
      </c>
      <c r="J111" t="s">
        <v>740</v>
      </c>
      <c r="K111" t="s">
        <v>741</v>
      </c>
      <c r="L111">
        <v>1346</v>
      </c>
      <c r="N111">
        <v>1009</v>
      </c>
      <c r="O111" t="s">
        <v>383</v>
      </c>
      <c r="P111" t="s">
        <v>383</v>
      </c>
      <c r="Q111">
        <v>1</v>
      </c>
      <c r="W111">
        <v>0</v>
      </c>
      <c r="X111">
        <v>-374992991</v>
      </c>
      <c r="Y111">
        <v>14</v>
      </c>
      <c r="AA111">
        <v>9.0399999999999991</v>
      </c>
      <c r="AB111">
        <v>0</v>
      </c>
      <c r="AC111">
        <v>0</v>
      </c>
      <c r="AD111">
        <v>0</v>
      </c>
      <c r="AE111">
        <v>9.0399999999999991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N111">
        <v>0</v>
      </c>
      <c r="AO111">
        <v>1</v>
      </c>
      <c r="AP111">
        <v>0</v>
      </c>
      <c r="AQ111">
        <v>0</v>
      </c>
      <c r="AR111">
        <v>0</v>
      </c>
      <c r="AS111" t="s">
        <v>2</v>
      </c>
      <c r="AT111">
        <v>14</v>
      </c>
      <c r="AU111" t="s">
        <v>2</v>
      </c>
      <c r="AV111">
        <v>0</v>
      </c>
      <c r="AW111">
        <v>2</v>
      </c>
      <c r="AX111">
        <v>224392440</v>
      </c>
      <c r="AY111">
        <v>1</v>
      </c>
      <c r="AZ111">
        <v>0</v>
      </c>
      <c r="BA111">
        <v>121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Y111*Source!I421</f>
        <v>39.323339999999995</v>
      </c>
      <c r="CY111">
        <f t="shared" si="23"/>
        <v>9.0399999999999991</v>
      </c>
      <c r="CZ111">
        <f t="shared" si="24"/>
        <v>9.0399999999999991</v>
      </c>
      <c r="DA111">
        <f t="shared" si="25"/>
        <v>1</v>
      </c>
      <c r="DB111">
        <f t="shared" si="12"/>
        <v>126.56</v>
      </c>
      <c r="DC111">
        <f t="shared" si="13"/>
        <v>0</v>
      </c>
    </row>
    <row r="112" spans="1:107" x14ac:dyDescent="0.2">
      <c r="A112">
        <f>ROW(Source!A421)</f>
        <v>421</v>
      </c>
      <c r="B112">
        <v>224391872</v>
      </c>
      <c r="C112">
        <v>224392407</v>
      </c>
      <c r="D112">
        <v>213289640</v>
      </c>
      <c r="E112">
        <v>1</v>
      </c>
      <c r="F112">
        <v>1</v>
      </c>
      <c r="G112">
        <v>1</v>
      </c>
      <c r="H112">
        <v>3</v>
      </c>
      <c r="I112" t="s">
        <v>657</v>
      </c>
      <c r="J112" t="s">
        <v>658</v>
      </c>
      <c r="K112" t="s">
        <v>659</v>
      </c>
      <c r="L112">
        <v>1348</v>
      </c>
      <c r="N112">
        <v>1009</v>
      </c>
      <c r="O112" t="s">
        <v>374</v>
      </c>
      <c r="P112" t="s">
        <v>374</v>
      </c>
      <c r="Q112">
        <v>1000</v>
      </c>
      <c r="W112">
        <v>0</v>
      </c>
      <c r="X112">
        <v>1737712510</v>
      </c>
      <c r="Y112">
        <v>1.0000000000000001E-5</v>
      </c>
      <c r="AA112">
        <v>11978</v>
      </c>
      <c r="AB112">
        <v>0</v>
      </c>
      <c r="AC112">
        <v>0</v>
      </c>
      <c r="AD112">
        <v>0</v>
      </c>
      <c r="AE112">
        <v>11978</v>
      </c>
      <c r="AF112">
        <v>0</v>
      </c>
      <c r="AG112">
        <v>0</v>
      </c>
      <c r="AH112">
        <v>0</v>
      </c>
      <c r="AI112">
        <v>1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0</v>
      </c>
      <c r="AQ112">
        <v>0</v>
      </c>
      <c r="AR112">
        <v>0</v>
      </c>
      <c r="AS112" t="s">
        <v>2</v>
      </c>
      <c r="AT112">
        <v>1.0000000000000001E-5</v>
      </c>
      <c r="AU112" t="s">
        <v>2</v>
      </c>
      <c r="AV112">
        <v>0</v>
      </c>
      <c r="AW112">
        <v>2</v>
      </c>
      <c r="AX112">
        <v>224392441</v>
      </c>
      <c r="AY112">
        <v>1</v>
      </c>
      <c r="AZ112">
        <v>0</v>
      </c>
      <c r="BA112">
        <v>122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Y112*Source!I421</f>
        <v>2.80881E-5</v>
      </c>
      <c r="CY112">
        <f t="shared" si="23"/>
        <v>11978</v>
      </c>
      <c r="CZ112">
        <f t="shared" si="24"/>
        <v>11978</v>
      </c>
      <c r="DA112">
        <f t="shared" si="25"/>
        <v>1</v>
      </c>
      <c r="DB112">
        <f t="shared" ref="DB112:DB143" si="26">ROUND(ROUND(AT112*CZ112,2),2)</f>
        <v>0.12</v>
      </c>
      <c r="DC112">
        <f t="shared" ref="DC112:DC143" si="27">ROUND(ROUND(AT112*AG112,2),2)</f>
        <v>0</v>
      </c>
    </row>
    <row r="113" spans="1:107" x14ac:dyDescent="0.2">
      <c r="A113">
        <f>ROW(Source!A421)</f>
        <v>421</v>
      </c>
      <c r="B113">
        <v>224391872</v>
      </c>
      <c r="C113">
        <v>224392407</v>
      </c>
      <c r="D113">
        <v>213290658</v>
      </c>
      <c r="E113">
        <v>1</v>
      </c>
      <c r="F113">
        <v>1</v>
      </c>
      <c r="G113">
        <v>1</v>
      </c>
      <c r="H113">
        <v>3</v>
      </c>
      <c r="I113" t="s">
        <v>721</v>
      </c>
      <c r="J113" t="s">
        <v>722</v>
      </c>
      <c r="K113" t="s">
        <v>723</v>
      </c>
      <c r="L113">
        <v>1348</v>
      </c>
      <c r="N113">
        <v>1009</v>
      </c>
      <c r="O113" t="s">
        <v>374</v>
      </c>
      <c r="P113" t="s">
        <v>374</v>
      </c>
      <c r="Q113">
        <v>1000</v>
      </c>
      <c r="W113">
        <v>0</v>
      </c>
      <c r="X113">
        <v>-232226120</v>
      </c>
      <c r="Y113">
        <v>1E-4</v>
      </c>
      <c r="AA113">
        <v>37900</v>
      </c>
      <c r="AB113">
        <v>0</v>
      </c>
      <c r="AC113">
        <v>0</v>
      </c>
      <c r="AD113">
        <v>0</v>
      </c>
      <c r="AE113">
        <v>37900</v>
      </c>
      <c r="AF113">
        <v>0</v>
      </c>
      <c r="AG113">
        <v>0</v>
      </c>
      <c r="AH113">
        <v>0</v>
      </c>
      <c r="AI113">
        <v>1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0</v>
      </c>
      <c r="AQ113">
        <v>0</v>
      </c>
      <c r="AR113">
        <v>0</v>
      </c>
      <c r="AS113" t="s">
        <v>2</v>
      </c>
      <c r="AT113">
        <v>1E-4</v>
      </c>
      <c r="AU113" t="s">
        <v>2</v>
      </c>
      <c r="AV113">
        <v>0</v>
      </c>
      <c r="AW113">
        <v>2</v>
      </c>
      <c r="AX113">
        <v>224392442</v>
      </c>
      <c r="AY113">
        <v>1</v>
      </c>
      <c r="AZ113">
        <v>0</v>
      </c>
      <c r="BA113">
        <v>123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Y113*Source!I421</f>
        <v>2.8088099999999997E-4</v>
      </c>
      <c r="CY113">
        <f t="shared" si="23"/>
        <v>37900</v>
      </c>
      <c r="CZ113">
        <f t="shared" si="24"/>
        <v>37900</v>
      </c>
      <c r="DA113">
        <f t="shared" si="25"/>
        <v>1</v>
      </c>
      <c r="DB113">
        <f t="shared" si="26"/>
        <v>3.79</v>
      </c>
      <c r="DC113">
        <f t="shared" si="27"/>
        <v>0</v>
      </c>
    </row>
    <row r="114" spans="1:107" x14ac:dyDescent="0.2">
      <c r="A114">
        <f>ROW(Source!A421)</f>
        <v>421</v>
      </c>
      <c r="B114">
        <v>224391872</v>
      </c>
      <c r="C114">
        <v>224392407</v>
      </c>
      <c r="D114">
        <v>213304287</v>
      </c>
      <c r="E114">
        <v>1</v>
      </c>
      <c r="F114">
        <v>1</v>
      </c>
      <c r="G114">
        <v>1</v>
      </c>
      <c r="H114">
        <v>3</v>
      </c>
      <c r="I114" t="s">
        <v>724</v>
      </c>
      <c r="J114" t="s">
        <v>725</v>
      </c>
      <c r="K114" t="s">
        <v>726</v>
      </c>
      <c r="L114">
        <v>1348</v>
      </c>
      <c r="N114">
        <v>1009</v>
      </c>
      <c r="O114" t="s">
        <v>374</v>
      </c>
      <c r="P114" t="s">
        <v>374</v>
      </c>
      <c r="Q114">
        <v>1000</v>
      </c>
      <c r="W114">
        <v>0</v>
      </c>
      <c r="X114">
        <v>-380203038</v>
      </c>
      <c r="Y114">
        <v>1E-4</v>
      </c>
      <c r="AA114">
        <v>7712</v>
      </c>
      <c r="AB114">
        <v>0</v>
      </c>
      <c r="AC114">
        <v>0</v>
      </c>
      <c r="AD114">
        <v>0</v>
      </c>
      <c r="AE114">
        <v>7712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2</v>
      </c>
      <c r="AT114">
        <v>1E-4</v>
      </c>
      <c r="AU114" t="s">
        <v>2</v>
      </c>
      <c r="AV114">
        <v>0</v>
      </c>
      <c r="AW114">
        <v>2</v>
      </c>
      <c r="AX114">
        <v>224392444</v>
      </c>
      <c r="AY114">
        <v>1</v>
      </c>
      <c r="AZ114">
        <v>0</v>
      </c>
      <c r="BA114">
        <v>125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Y114*Source!I421</f>
        <v>2.8088099999999997E-4</v>
      </c>
      <c r="CY114">
        <f t="shared" si="23"/>
        <v>7712</v>
      </c>
      <c r="CZ114">
        <f t="shared" si="24"/>
        <v>7712</v>
      </c>
      <c r="DA114">
        <f t="shared" si="25"/>
        <v>1</v>
      </c>
      <c r="DB114">
        <f t="shared" si="26"/>
        <v>0.77</v>
      </c>
      <c r="DC114">
        <f t="shared" si="27"/>
        <v>0</v>
      </c>
    </row>
    <row r="115" spans="1:107" x14ac:dyDescent="0.2">
      <c r="A115">
        <f>ROW(Source!A421)</f>
        <v>421</v>
      </c>
      <c r="B115">
        <v>224391872</v>
      </c>
      <c r="C115">
        <v>224392407</v>
      </c>
      <c r="D115">
        <v>213306223</v>
      </c>
      <c r="E115">
        <v>1</v>
      </c>
      <c r="F115">
        <v>1</v>
      </c>
      <c r="G115">
        <v>1</v>
      </c>
      <c r="H115">
        <v>3</v>
      </c>
      <c r="I115" t="s">
        <v>727</v>
      </c>
      <c r="J115" t="s">
        <v>728</v>
      </c>
      <c r="K115" t="s">
        <v>729</v>
      </c>
      <c r="L115">
        <v>1302</v>
      </c>
      <c r="N115">
        <v>1003</v>
      </c>
      <c r="O115" t="s">
        <v>730</v>
      </c>
      <c r="P115" t="s">
        <v>730</v>
      </c>
      <c r="Q115">
        <v>10</v>
      </c>
      <c r="W115">
        <v>0</v>
      </c>
      <c r="X115">
        <v>1143881829</v>
      </c>
      <c r="Y115">
        <v>1.8700000000000001E-2</v>
      </c>
      <c r="AA115">
        <v>50.24</v>
      </c>
      <c r="AB115">
        <v>0</v>
      </c>
      <c r="AC115">
        <v>0</v>
      </c>
      <c r="AD115">
        <v>0</v>
      </c>
      <c r="AE115">
        <v>50.24</v>
      </c>
      <c r="AF115">
        <v>0</v>
      </c>
      <c r="AG115">
        <v>0</v>
      </c>
      <c r="AH115">
        <v>0</v>
      </c>
      <c r="AI115">
        <v>1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2</v>
      </c>
      <c r="AT115">
        <v>1.8700000000000001E-2</v>
      </c>
      <c r="AU115" t="s">
        <v>2</v>
      </c>
      <c r="AV115">
        <v>0</v>
      </c>
      <c r="AW115">
        <v>2</v>
      </c>
      <c r="AX115">
        <v>224392445</v>
      </c>
      <c r="AY115">
        <v>1</v>
      </c>
      <c r="AZ115">
        <v>0</v>
      </c>
      <c r="BA115">
        <v>126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Y115*Source!I421</f>
        <v>5.2524747000000004E-2</v>
      </c>
      <c r="CY115">
        <f t="shared" si="23"/>
        <v>50.24</v>
      </c>
      <c r="CZ115">
        <f t="shared" si="24"/>
        <v>50.24</v>
      </c>
      <c r="DA115">
        <f t="shared" si="25"/>
        <v>1</v>
      </c>
      <c r="DB115">
        <f t="shared" si="26"/>
        <v>0.94</v>
      </c>
      <c r="DC115">
        <f t="shared" si="27"/>
        <v>0</v>
      </c>
    </row>
    <row r="116" spans="1:107" x14ac:dyDescent="0.2">
      <c r="A116">
        <f>ROW(Source!A421)</f>
        <v>421</v>
      </c>
      <c r="B116">
        <v>224391872</v>
      </c>
      <c r="C116">
        <v>224392407</v>
      </c>
      <c r="D116">
        <v>213306578</v>
      </c>
      <c r="E116">
        <v>1</v>
      </c>
      <c r="F116">
        <v>1</v>
      </c>
      <c r="G116">
        <v>1</v>
      </c>
      <c r="H116">
        <v>3</v>
      </c>
      <c r="I116" t="s">
        <v>663</v>
      </c>
      <c r="J116" t="s">
        <v>664</v>
      </c>
      <c r="K116" t="s">
        <v>665</v>
      </c>
      <c r="L116">
        <v>1348</v>
      </c>
      <c r="N116">
        <v>1009</v>
      </c>
      <c r="O116" t="s">
        <v>374</v>
      </c>
      <c r="P116" t="s">
        <v>374</v>
      </c>
      <c r="Q116">
        <v>1000</v>
      </c>
      <c r="W116">
        <v>0</v>
      </c>
      <c r="X116">
        <v>-1899490667</v>
      </c>
      <c r="Y116">
        <v>3.0000000000000001E-5</v>
      </c>
      <c r="AA116">
        <v>4455.2</v>
      </c>
      <c r="AB116">
        <v>0</v>
      </c>
      <c r="AC116">
        <v>0</v>
      </c>
      <c r="AD116">
        <v>0</v>
      </c>
      <c r="AE116">
        <v>4455.2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2</v>
      </c>
      <c r="AT116">
        <v>3.0000000000000001E-5</v>
      </c>
      <c r="AU116" t="s">
        <v>2</v>
      </c>
      <c r="AV116">
        <v>0</v>
      </c>
      <c r="AW116">
        <v>2</v>
      </c>
      <c r="AX116">
        <v>224392446</v>
      </c>
      <c r="AY116">
        <v>1</v>
      </c>
      <c r="AZ116">
        <v>0</v>
      </c>
      <c r="BA116">
        <v>127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Y116*Source!I421</f>
        <v>8.4264299999999999E-5</v>
      </c>
      <c r="CY116">
        <f t="shared" si="23"/>
        <v>4455.2</v>
      </c>
      <c r="CZ116">
        <f t="shared" si="24"/>
        <v>4455.2</v>
      </c>
      <c r="DA116">
        <f t="shared" si="25"/>
        <v>1</v>
      </c>
      <c r="DB116">
        <f t="shared" si="26"/>
        <v>0.13</v>
      </c>
      <c r="DC116">
        <f t="shared" si="27"/>
        <v>0</v>
      </c>
    </row>
    <row r="117" spans="1:107" x14ac:dyDescent="0.2">
      <c r="A117">
        <f>ROW(Source!A421)</f>
        <v>421</v>
      </c>
      <c r="B117">
        <v>224391872</v>
      </c>
      <c r="C117">
        <v>224392407</v>
      </c>
      <c r="D117">
        <v>213307304</v>
      </c>
      <c r="E117">
        <v>1</v>
      </c>
      <c r="F117">
        <v>1</v>
      </c>
      <c r="G117">
        <v>1</v>
      </c>
      <c r="H117">
        <v>3</v>
      </c>
      <c r="I117" t="s">
        <v>731</v>
      </c>
      <c r="J117" t="s">
        <v>732</v>
      </c>
      <c r="K117" t="s">
        <v>733</v>
      </c>
      <c r="L117">
        <v>1348</v>
      </c>
      <c r="N117">
        <v>1009</v>
      </c>
      <c r="O117" t="s">
        <v>374</v>
      </c>
      <c r="P117" t="s">
        <v>374</v>
      </c>
      <c r="Q117">
        <v>1000</v>
      </c>
      <c r="W117">
        <v>0</v>
      </c>
      <c r="X117">
        <v>-199258792</v>
      </c>
      <c r="Y117">
        <v>1.9400000000000001E-3</v>
      </c>
      <c r="AA117">
        <v>4920</v>
      </c>
      <c r="AB117">
        <v>0</v>
      </c>
      <c r="AC117">
        <v>0</v>
      </c>
      <c r="AD117">
        <v>0</v>
      </c>
      <c r="AE117">
        <v>4920</v>
      </c>
      <c r="AF117">
        <v>0</v>
      </c>
      <c r="AG117">
        <v>0</v>
      </c>
      <c r="AH117">
        <v>0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2</v>
      </c>
      <c r="AT117">
        <v>1.9400000000000001E-3</v>
      </c>
      <c r="AU117" t="s">
        <v>2</v>
      </c>
      <c r="AV117">
        <v>0</v>
      </c>
      <c r="AW117">
        <v>2</v>
      </c>
      <c r="AX117">
        <v>224392447</v>
      </c>
      <c r="AY117">
        <v>1</v>
      </c>
      <c r="AZ117">
        <v>0</v>
      </c>
      <c r="BA117">
        <v>128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Y117*Source!I421</f>
        <v>5.4490913999999998E-3</v>
      </c>
      <c r="CY117">
        <f t="shared" si="23"/>
        <v>4920</v>
      </c>
      <c r="CZ117">
        <f t="shared" si="24"/>
        <v>4920</v>
      </c>
      <c r="DA117">
        <f t="shared" si="25"/>
        <v>1</v>
      </c>
      <c r="DB117">
        <f t="shared" si="26"/>
        <v>9.5399999999999991</v>
      </c>
      <c r="DC117">
        <f t="shared" si="27"/>
        <v>0</v>
      </c>
    </row>
    <row r="118" spans="1:107" x14ac:dyDescent="0.2">
      <c r="A118">
        <f>ROW(Source!A421)</f>
        <v>421</v>
      </c>
      <c r="B118">
        <v>224391872</v>
      </c>
      <c r="C118">
        <v>224392407</v>
      </c>
      <c r="D118">
        <v>213310686</v>
      </c>
      <c r="E118">
        <v>1</v>
      </c>
      <c r="F118">
        <v>1</v>
      </c>
      <c r="G118">
        <v>1</v>
      </c>
      <c r="H118">
        <v>3</v>
      </c>
      <c r="I118" t="s">
        <v>742</v>
      </c>
      <c r="J118" t="s">
        <v>743</v>
      </c>
      <c r="K118" t="s">
        <v>744</v>
      </c>
      <c r="L118">
        <v>1339</v>
      </c>
      <c r="N118">
        <v>1007</v>
      </c>
      <c r="O118" t="s">
        <v>331</v>
      </c>
      <c r="P118" t="s">
        <v>331</v>
      </c>
      <c r="Q118">
        <v>1</v>
      </c>
      <c r="W118">
        <v>0</v>
      </c>
      <c r="X118">
        <v>1259392792</v>
      </c>
      <c r="Y118">
        <v>1.0300000000000001E-3</v>
      </c>
      <c r="AA118">
        <v>1700</v>
      </c>
      <c r="AB118">
        <v>0</v>
      </c>
      <c r="AC118">
        <v>0</v>
      </c>
      <c r="AD118">
        <v>0</v>
      </c>
      <c r="AE118">
        <v>1700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2</v>
      </c>
      <c r="AT118">
        <v>1.0300000000000001E-3</v>
      </c>
      <c r="AU118" t="s">
        <v>2</v>
      </c>
      <c r="AV118">
        <v>0</v>
      </c>
      <c r="AW118">
        <v>2</v>
      </c>
      <c r="AX118">
        <v>224392448</v>
      </c>
      <c r="AY118">
        <v>1</v>
      </c>
      <c r="AZ118">
        <v>0</v>
      </c>
      <c r="BA118">
        <v>129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Y118*Source!I421</f>
        <v>2.8930742999999999E-3</v>
      </c>
      <c r="CY118">
        <f t="shared" si="23"/>
        <v>1700</v>
      </c>
      <c r="CZ118">
        <f t="shared" si="24"/>
        <v>1700</v>
      </c>
      <c r="DA118">
        <f t="shared" si="25"/>
        <v>1</v>
      </c>
      <c r="DB118">
        <f t="shared" si="26"/>
        <v>1.75</v>
      </c>
      <c r="DC118">
        <f t="shared" si="27"/>
        <v>0</v>
      </c>
    </row>
    <row r="119" spans="1:107" x14ac:dyDescent="0.2">
      <c r="A119">
        <f>ROW(Source!A421)</f>
        <v>421</v>
      </c>
      <c r="B119">
        <v>224391872</v>
      </c>
      <c r="C119">
        <v>224392407</v>
      </c>
      <c r="D119">
        <v>213318279</v>
      </c>
      <c r="E119">
        <v>1</v>
      </c>
      <c r="F119">
        <v>1</v>
      </c>
      <c r="G119">
        <v>1</v>
      </c>
      <c r="H119">
        <v>3</v>
      </c>
      <c r="I119" t="s">
        <v>683</v>
      </c>
      <c r="J119" t="s">
        <v>684</v>
      </c>
      <c r="K119" t="s">
        <v>685</v>
      </c>
      <c r="L119">
        <v>1348</v>
      </c>
      <c r="N119">
        <v>1009</v>
      </c>
      <c r="O119" t="s">
        <v>374</v>
      </c>
      <c r="P119" t="s">
        <v>374</v>
      </c>
      <c r="Q119">
        <v>1000</v>
      </c>
      <c r="W119">
        <v>0</v>
      </c>
      <c r="X119">
        <v>-405632407</v>
      </c>
      <c r="Y119">
        <v>3.1E-4</v>
      </c>
      <c r="AA119">
        <v>15620</v>
      </c>
      <c r="AB119">
        <v>0</v>
      </c>
      <c r="AC119">
        <v>0</v>
      </c>
      <c r="AD119">
        <v>0</v>
      </c>
      <c r="AE119">
        <v>15620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2</v>
      </c>
      <c r="AT119">
        <v>3.1E-4</v>
      </c>
      <c r="AU119" t="s">
        <v>2</v>
      </c>
      <c r="AV119">
        <v>0</v>
      </c>
      <c r="AW119">
        <v>2</v>
      </c>
      <c r="AX119">
        <v>224392449</v>
      </c>
      <c r="AY119">
        <v>1</v>
      </c>
      <c r="AZ119">
        <v>0</v>
      </c>
      <c r="BA119">
        <v>130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Y119*Source!I421</f>
        <v>8.7073109999999995E-4</v>
      </c>
      <c r="CY119">
        <f t="shared" si="23"/>
        <v>15620</v>
      </c>
      <c r="CZ119">
        <f t="shared" si="24"/>
        <v>15620</v>
      </c>
      <c r="DA119">
        <f t="shared" si="25"/>
        <v>1</v>
      </c>
      <c r="DB119">
        <f t="shared" si="26"/>
        <v>4.84</v>
      </c>
      <c r="DC119">
        <f t="shared" si="27"/>
        <v>0</v>
      </c>
    </row>
    <row r="120" spans="1:107" x14ac:dyDescent="0.2">
      <c r="A120">
        <f>ROW(Source!A421)</f>
        <v>421</v>
      </c>
      <c r="B120">
        <v>224391872</v>
      </c>
      <c r="C120">
        <v>224392407</v>
      </c>
      <c r="D120">
        <v>213319392</v>
      </c>
      <c r="E120">
        <v>1</v>
      </c>
      <c r="F120">
        <v>1</v>
      </c>
      <c r="G120">
        <v>1</v>
      </c>
      <c r="H120">
        <v>3</v>
      </c>
      <c r="I120" t="s">
        <v>734</v>
      </c>
      <c r="J120" t="s">
        <v>735</v>
      </c>
      <c r="K120" t="s">
        <v>736</v>
      </c>
      <c r="L120">
        <v>1346</v>
      </c>
      <c r="N120">
        <v>1009</v>
      </c>
      <c r="O120" t="s">
        <v>383</v>
      </c>
      <c r="P120" t="s">
        <v>383</v>
      </c>
      <c r="Q120">
        <v>1</v>
      </c>
      <c r="W120">
        <v>0</v>
      </c>
      <c r="X120">
        <v>-1512107665</v>
      </c>
      <c r="Y120">
        <v>0.6</v>
      </c>
      <c r="AA120">
        <v>9.42</v>
      </c>
      <c r="AB120">
        <v>0</v>
      </c>
      <c r="AC120">
        <v>0</v>
      </c>
      <c r="AD120">
        <v>0</v>
      </c>
      <c r="AE120">
        <v>9.42</v>
      </c>
      <c r="AF120">
        <v>0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2</v>
      </c>
      <c r="AT120">
        <v>0.6</v>
      </c>
      <c r="AU120" t="s">
        <v>2</v>
      </c>
      <c r="AV120">
        <v>0</v>
      </c>
      <c r="AW120">
        <v>2</v>
      </c>
      <c r="AX120">
        <v>224392450</v>
      </c>
      <c r="AY120">
        <v>1</v>
      </c>
      <c r="AZ120">
        <v>0</v>
      </c>
      <c r="BA120">
        <v>131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Y120*Source!I421</f>
        <v>1.6852859999999998</v>
      </c>
      <c r="CY120">
        <f t="shared" si="23"/>
        <v>9.42</v>
      </c>
      <c r="CZ120">
        <f t="shared" si="24"/>
        <v>9.42</v>
      </c>
      <c r="DA120">
        <f t="shared" si="25"/>
        <v>1</v>
      </c>
      <c r="DB120">
        <f t="shared" si="26"/>
        <v>5.65</v>
      </c>
      <c r="DC120">
        <f t="shared" si="27"/>
        <v>0</v>
      </c>
    </row>
    <row r="121" spans="1:107" x14ac:dyDescent="0.2">
      <c r="A121">
        <f>ROW(Source!A423)</f>
        <v>423</v>
      </c>
      <c r="B121">
        <v>224391872</v>
      </c>
      <c r="C121">
        <v>224392452</v>
      </c>
      <c r="D121">
        <v>213275918</v>
      </c>
      <c r="E121">
        <v>54</v>
      </c>
      <c r="F121">
        <v>1</v>
      </c>
      <c r="G121">
        <v>1</v>
      </c>
      <c r="H121">
        <v>1</v>
      </c>
      <c r="I121" t="s">
        <v>745</v>
      </c>
      <c r="J121" t="s">
        <v>2</v>
      </c>
      <c r="K121" t="s">
        <v>746</v>
      </c>
      <c r="L121">
        <v>1191</v>
      </c>
      <c r="N121">
        <v>74472246</v>
      </c>
      <c r="O121" t="s">
        <v>594</v>
      </c>
      <c r="P121" t="s">
        <v>594</v>
      </c>
      <c r="Q121">
        <v>1</v>
      </c>
      <c r="W121">
        <v>0</v>
      </c>
      <c r="X121">
        <v>-1081351934</v>
      </c>
      <c r="Y121">
        <v>152</v>
      </c>
      <c r="AA121">
        <v>0</v>
      </c>
      <c r="AB121">
        <v>0</v>
      </c>
      <c r="AC121">
        <v>0</v>
      </c>
      <c r="AD121">
        <v>9.4</v>
      </c>
      <c r="AE121">
        <v>0</v>
      </c>
      <c r="AF121">
        <v>0</v>
      </c>
      <c r="AG121">
        <v>0</v>
      </c>
      <c r="AH121">
        <v>9.4</v>
      </c>
      <c r="AI121">
        <v>1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0</v>
      </c>
      <c r="AQ121">
        <v>0</v>
      </c>
      <c r="AR121">
        <v>0</v>
      </c>
      <c r="AS121" t="s">
        <v>2</v>
      </c>
      <c r="AT121">
        <v>152</v>
      </c>
      <c r="AU121" t="s">
        <v>2</v>
      </c>
      <c r="AV121">
        <v>1</v>
      </c>
      <c r="AW121">
        <v>2</v>
      </c>
      <c r="AX121">
        <v>224392474</v>
      </c>
      <c r="AY121">
        <v>1</v>
      </c>
      <c r="AZ121">
        <v>0</v>
      </c>
      <c r="BA121">
        <v>132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Y121*Source!I423</f>
        <v>5821.5999999999995</v>
      </c>
      <c r="CY121">
        <f>AD121</f>
        <v>9.4</v>
      </c>
      <c r="CZ121">
        <f>AH121</f>
        <v>9.4</v>
      </c>
      <c r="DA121">
        <f>AL121</f>
        <v>1</v>
      </c>
      <c r="DB121">
        <f t="shared" si="26"/>
        <v>1428.8</v>
      </c>
      <c r="DC121">
        <f t="shared" si="27"/>
        <v>0</v>
      </c>
    </row>
    <row r="122" spans="1:107" x14ac:dyDescent="0.2">
      <c r="A122">
        <f>ROW(Source!A423)</f>
        <v>423</v>
      </c>
      <c r="B122">
        <v>224391872</v>
      </c>
      <c r="C122">
        <v>224392452</v>
      </c>
      <c r="D122">
        <v>213276063</v>
      </c>
      <c r="E122">
        <v>54</v>
      </c>
      <c r="F122">
        <v>1</v>
      </c>
      <c r="G122">
        <v>1</v>
      </c>
      <c r="H122">
        <v>1</v>
      </c>
      <c r="I122" t="s">
        <v>595</v>
      </c>
      <c r="J122" t="s">
        <v>2</v>
      </c>
      <c r="K122" t="s">
        <v>596</v>
      </c>
      <c r="L122">
        <v>1191</v>
      </c>
      <c r="N122">
        <v>74472246</v>
      </c>
      <c r="O122" t="s">
        <v>594</v>
      </c>
      <c r="P122" t="s">
        <v>594</v>
      </c>
      <c r="Q122">
        <v>1</v>
      </c>
      <c r="W122">
        <v>0</v>
      </c>
      <c r="X122">
        <v>-1417349443</v>
      </c>
      <c r="Y122">
        <v>36.14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0</v>
      </c>
      <c r="AQ122">
        <v>0</v>
      </c>
      <c r="AR122">
        <v>0</v>
      </c>
      <c r="AS122" t="s">
        <v>2</v>
      </c>
      <c r="AT122">
        <v>36.14</v>
      </c>
      <c r="AU122" t="s">
        <v>2</v>
      </c>
      <c r="AV122">
        <v>2</v>
      </c>
      <c r="AW122">
        <v>2</v>
      </c>
      <c r="AX122">
        <v>224392475</v>
      </c>
      <c r="AY122">
        <v>1</v>
      </c>
      <c r="AZ122">
        <v>0</v>
      </c>
      <c r="BA122">
        <v>133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Y122*Source!I423</f>
        <v>1384.1619999999998</v>
      </c>
      <c r="CY122">
        <f>AD122</f>
        <v>0</v>
      </c>
      <c r="CZ122">
        <f>AH122</f>
        <v>0</v>
      </c>
      <c r="DA122">
        <f>AL122</f>
        <v>1</v>
      </c>
      <c r="DB122">
        <f t="shared" si="26"/>
        <v>0</v>
      </c>
      <c r="DC122">
        <f t="shared" si="27"/>
        <v>0</v>
      </c>
    </row>
    <row r="123" spans="1:107" x14ac:dyDescent="0.2">
      <c r="A123">
        <f>ROW(Source!A423)</f>
        <v>423</v>
      </c>
      <c r="B123">
        <v>224391872</v>
      </c>
      <c r="C123">
        <v>224392452</v>
      </c>
      <c r="D123">
        <v>213435219</v>
      </c>
      <c r="E123">
        <v>1</v>
      </c>
      <c r="F123">
        <v>1</v>
      </c>
      <c r="G123">
        <v>1</v>
      </c>
      <c r="H123">
        <v>2</v>
      </c>
      <c r="I123" t="s">
        <v>642</v>
      </c>
      <c r="J123" t="s">
        <v>643</v>
      </c>
      <c r="K123" t="s">
        <v>644</v>
      </c>
      <c r="L123">
        <v>1368</v>
      </c>
      <c r="N123">
        <v>1011</v>
      </c>
      <c r="O123" t="s">
        <v>600</v>
      </c>
      <c r="P123" t="s">
        <v>600</v>
      </c>
      <c r="Q123">
        <v>1</v>
      </c>
      <c r="W123">
        <v>0</v>
      </c>
      <c r="X123">
        <v>-747672348</v>
      </c>
      <c r="Y123">
        <v>1.42</v>
      </c>
      <c r="AA123">
        <v>0</v>
      </c>
      <c r="AB123">
        <v>115.4</v>
      </c>
      <c r="AC123">
        <v>13.5</v>
      </c>
      <c r="AD123">
        <v>0</v>
      </c>
      <c r="AE123">
        <v>0</v>
      </c>
      <c r="AF123">
        <v>115.4</v>
      </c>
      <c r="AG123">
        <v>13.5</v>
      </c>
      <c r="AH123">
        <v>0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0</v>
      </c>
      <c r="AQ123">
        <v>0</v>
      </c>
      <c r="AR123">
        <v>0</v>
      </c>
      <c r="AS123" t="s">
        <v>2</v>
      </c>
      <c r="AT123">
        <v>1.42</v>
      </c>
      <c r="AU123" t="s">
        <v>2</v>
      </c>
      <c r="AV123">
        <v>0</v>
      </c>
      <c r="AW123">
        <v>2</v>
      </c>
      <c r="AX123">
        <v>224392476</v>
      </c>
      <c r="AY123">
        <v>1</v>
      </c>
      <c r="AZ123">
        <v>0</v>
      </c>
      <c r="BA123">
        <v>134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Y123*Source!I423</f>
        <v>54.385999999999996</v>
      </c>
      <c r="CY123">
        <f t="shared" ref="CY123:CY128" si="28">AB123</f>
        <v>115.4</v>
      </c>
      <c r="CZ123">
        <f t="shared" ref="CZ123:CZ128" si="29">AF123</f>
        <v>115.4</v>
      </c>
      <c r="DA123">
        <f t="shared" ref="DA123:DA128" si="30">AJ123</f>
        <v>1</v>
      </c>
      <c r="DB123">
        <f t="shared" si="26"/>
        <v>163.87</v>
      </c>
      <c r="DC123">
        <f t="shared" si="27"/>
        <v>19.170000000000002</v>
      </c>
    </row>
    <row r="124" spans="1:107" x14ac:dyDescent="0.2">
      <c r="A124">
        <f>ROW(Source!A423)</f>
        <v>423</v>
      </c>
      <c r="B124">
        <v>224391872</v>
      </c>
      <c r="C124">
        <v>224392452</v>
      </c>
      <c r="D124">
        <v>213435227</v>
      </c>
      <c r="E124">
        <v>1</v>
      </c>
      <c r="F124">
        <v>1</v>
      </c>
      <c r="G124">
        <v>1</v>
      </c>
      <c r="H124">
        <v>2</v>
      </c>
      <c r="I124" t="s">
        <v>747</v>
      </c>
      <c r="J124" t="s">
        <v>748</v>
      </c>
      <c r="K124" t="s">
        <v>749</v>
      </c>
      <c r="L124">
        <v>1368</v>
      </c>
      <c r="N124">
        <v>1011</v>
      </c>
      <c r="O124" t="s">
        <v>600</v>
      </c>
      <c r="P124" t="s">
        <v>600</v>
      </c>
      <c r="Q124">
        <v>1</v>
      </c>
      <c r="W124">
        <v>0</v>
      </c>
      <c r="X124">
        <v>1684452316</v>
      </c>
      <c r="Y124">
        <v>16.579999999999998</v>
      </c>
      <c r="AA124">
        <v>0</v>
      </c>
      <c r="AB124">
        <v>290.01</v>
      </c>
      <c r="AC124">
        <v>25.1</v>
      </c>
      <c r="AD124">
        <v>0</v>
      </c>
      <c r="AE124">
        <v>0</v>
      </c>
      <c r="AF124">
        <v>290.01</v>
      </c>
      <c r="AG124">
        <v>25.1</v>
      </c>
      <c r="AH124">
        <v>0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0</v>
      </c>
      <c r="AQ124">
        <v>0</v>
      </c>
      <c r="AR124">
        <v>0</v>
      </c>
      <c r="AS124" t="s">
        <v>2</v>
      </c>
      <c r="AT124">
        <v>16.579999999999998</v>
      </c>
      <c r="AU124" t="s">
        <v>2</v>
      </c>
      <c r="AV124">
        <v>0</v>
      </c>
      <c r="AW124">
        <v>2</v>
      </c>
      <c r="AX124">
        <v>224392477</v>
      </c>
      <c r="AY124">
        <v>1</v>
      </c>
      <c r="AZ124">
        <v>0</v>
      </c>
      <c r="BA124">
        <v>135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Y124*Source!I423</f>
        <v>635.0139999999999</v>
      </c>
      <c r="CY124">
        <f t="shared" si="28"/>
        <v>290.01</v>
      </c>
      <c r="CZ124">
        <f t="shared" si="29"/>
        <v>290.01</v>
      </c>
      <c r="DA124">
        <f t="shared" si="30"/>
        <v>1</v>
      </c>
      <c r="DB124">
        <f t="shared" si="26"/>
        <v>4808.37</v>
      </c>
      <c r="DC124">
        <f t="shared" si="27"/>
        <v>416.16</v>
      </c>
    </row>
    <row r="125" spans="1:107" x14ac:dyDescent="0.2">
      <c r="A125">
        <f>ROW(Source!A423)</f>
        <v>423</v>
      </c>
      <c r="B125">
        <v>224391872</v>
      </c>
      <c r="C125">
        <v>224392452</v>
      </c>
      <c r="D125">
        <v>213435302</v>
      </c>
      <c r="E125">
        <v>1</v>
      </c>
      <c r="F125">
        <v>1</v>
      </c>
      <c r="G125">
        <v>1</v>
      </c>
      <c r="H125">
        <v>2</v>
      </c>
      <c r="I125" t="s">
        <v>703</v>
      </c>
      <c r="J125" t="s">
        <v>704</v>
      </c>
      <c r="K125" t="s">
        <v>705</v>
      </c>
      <c r="L125">
        <v>1368</v>
      </c>
      <c r="N125">
        <v>1011</v>
      </c>
      <c r="O125" t="s">
        <v>600</v>
      </c>
      <c r="P125" t="s">
        <v>600</v>
      </c>
      <c r="Q125">
        <v>1</v>
      </c>
      <c r="W125">
        <v>0</v>
      </c>
      <c r="X125">
        <v>1418671781</v>
      </c>
      <c r="Y125">
        <v>0.22</v>
      </c>
      <c r="AA125">
        <v>0</v>
      </c>
      <c r="AB125">
        <v>0.9</v>
      </c>
      <c r="AC125">
        <v>0</v>
      </c>
      <c r="AD125">
        <v>0</v>
      </c>
      <c r="AE125">
        <v>0</v>
      </c>
      <c r="AF125">
        <v>0.9</v>
      </c>
      <c r="AG125">
        <v>0</v>
      </c>
      <c r="AH125">
        <v>0</v>
      </c>
      <c r="AI125">
        <v>1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0</v>
      </c>
      <c r="AQ125">
        <v>0</v>
      </c>
      <c r="AR125">
        <v>0</v>
      </c>
      <c r="AS125" t="s">
        <v>2</v>
      </c>
      <c r="AT125">
        <v>0.22</v>
      </c>
      <c r="AU125" t="s">
        <v>2</v>
      </c>
      <c r="AV125">
        <v>0</v>
      </c>
      <c r="AW125">
        <v>2</v>
      </c>
      <c r="AX125">
        <v>224392478</v>
      </c>
      <c r="AY125">
        <v>1</v>
      </c>
      <c r="AZ125">
        <v>0</v>
      </c>
      <c r="BA125">
        <v>136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Y125*Source!I423</f>
        <v>8.4260000000000002</v>
      </c>
      <c r="CY125">
        <f t="shared" si="28"/>
        <v>0.9</v>
      </c>
      <c r="CZ125">
        <f t="shared" si="29"/>
        <v>0.9</v>
      </c>
      <c r="DA125">
        <f t="shared" si="30"/>
        <v>1</v>
      </c>
      <c r="DB125">
        <f t="shared" si="26"/>
        <v>0.2</v>
      </c>
      <c r="DC125">
        <f t="shared" si="27"/>
        <v>0</v>
      </c>
    </row>
    <row r="126" spans="1:107" x14ac:dyDescent="0.2">
      <c r="A126">
        <f>ROW(Source!A423)</f>
        <v>423</v>
      </c>
      <c r="B126">
        <v>224391872</v>
      </c>
      <c r="C126">
        <v>224392452</v>
      </c>
      <c r="D126">
        <v>213436142</v>
      </c>
      <c r="E126">
        <v>1</v>
      </c>
      <c r="F126">
        <v>1</v>
      </c>
      <c r="G126">
        <v>1</v>
      </c>
      <c r="H126">
        <v>2</v>
      </c>
      <c r="I126" t="s">
        <v>634</v>
      </c>
      <c r="J126" t="s">
        <v>635</v>
      </c>
      <c r="K126" t="s">
        <v>636</v>
      </c>
      <c r="L126">
        <v>1368</v>
      </c>
      <c r="N126">
        <v>1011</v>
      </c>
      <c r="O126" t="s">
        <v>600</v>
      </c>
      <c r="P126" t="s">
        <v>600</v>
      </c>
      <c r="Q126">
        <v>1</v>
      </c>
      <c r="W126">
        <v>0</v>
      </c>
      <c r="X126">
        <v>-1057454432</v>
      </c>
      <c r="Y126">
        <v>1.56</v>
      </c>
      <c r="AA126">
        <v>0</v>
      </c>
      <c r="AB126">
        <v>65.709999999999994</v>
      </c>
      <c r="AC126">
        <v>11.6</v>
      </c>
      <c r="AD126">
        <v>0</v>
      </c>
      <c r="AE126">
        <v>0</v>
      </c>
      <c r="AF126">
        <v>65.709999999999994</v>
      </c>
      <c r="AG126">
        <v>11.6</v>
      </c>
      <c r="AH126">
        <v>0</v>
      </c>
      <c r="AI126">
        <v>1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2</v>
      </c>
      <c r="AT126">
        <v>1.56</v>
      </c>
      <c r="AU126" t="s">
        <v>2</v>
      </c>
      <c r="AV126">
        <v>0</v>
      </c>
      <c r="AW126">
        <v>2</v>
      </c>
      <c r="AX126">
        <v>224392479</v>
      </c>
      <c r="AY126">
        <v>1</v>
      </c>
      <c r="AZ126">
        <v>0</v>
      </c>
      <c r="BA126">
        <v>137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Y126*Source!I423</f>
        <v>59.747999999999998</v>
      </c>
      <c r="CY126">
        <f t="shared" si="28"/>
        <v>65.709999999999994</v>
      </c>
      <c r="CZ126">
        <f t="shared" si="29"/>
        <v>65.709999999999994</v>
      </c>
      <c r="DA126">
        <f t="shared" si="30"/>
        <v>1</v>
      </c>
      <c r="DB126">
        <f t="shared" si="26"/>
        <v>102.51</v>
      </c>
      <c r="DC126">
        <f t="shared" si="27"/>
        <v>18.100000000000001</v>
      </c>
    </row>
    <row r="127" spans="1:107" x14ac:dyDescent="0.2">
      <c r="A127">
        <f>ROW(Source!A423)</f>
        <v>423</v>
      </c>
      <c r="B127">
        <v>224391872</v>
      </c>
      <c r="C127">
        <v>224392452</v>
      </c>
      <c r="D127">
        <v>213436298</v>
      </c>
      <c r="E127">
        <v>1</v>
      </c>
      <c r="F127">
        <v>1</v>
      </c>
      <c r="G127">
        <v>1</v>
      </c>
      <c r="H127">
        <v>2</v>
      </c>
      <c r="I127" t="s">
        <v>706</v>
      </c>
      <c r="J127" t="s">
        <v>707</v>
      </c>
      <c r="K127" t="s">
        <v>708</v>
      </c>
      <c r="L127">
        <v>1368</v>
      </c>
      <c r="N127">
        <v>1011</v>
      </c>
      <c r="O127" t="s">
        <v>600</v>
      </c>
      <c r="P127" t="s">
        <v>600</v>
      </c>
      <c r="Q127">
        <v>1</v>
      </c>
      <c r="W127">
        <v>0</v>
      </c>
      <c r="X127">
        <v>1014001006</v>
      </c>
      <c r="Y127">
        <v>11.87</v>
      </c>
      <c r="AA127">
        <v>0</v>
      </c>
      <c r="AB127">
        <v>1.2</v>
      </c>
      <c r="AC127">
        <v>0</v>
      </c>
      <c r="AD127">
        <v>0</v>
      </c>
      <c r="AE127">
        <v>0</v>
      </c>
      <c r="AF127">
        <v>1.2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0</v>
      </c>
      <c r="AQ127">
        <v>0</v>
      </c>
      <c r="AR127">
        <v>0</v>
      </c>
      <c r="AS127" t="s">
        <v>2</v>
      </c>
      <c r="AT127">
        <v>11.87</v>
      </c>
      <c r="AU127" t="s">
        <v>2</v>
      </c>
      <c r="AV127">
        <v>0</v>
      </c>
      <c r="AW127">
        <v>2</v>
      </c>
      <c r="AX127">
        <v>224392480</v>
      </c>
      <c r="AY127">
        <v>1</v>
      </c>
      <c r="AZ127">
        <v>0</v>
      </c>
      <c r="BA127">
        <v>138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Y127*Source!I423</f>
        <v>454.62099999999992</v>
      </c>
      <c r="CY127">
        <f t="shared" si="28"/>
        <v>1.2</v>
      </c>
      <c r="CZ127">
        <f t="shared" si="29"/>
        <v>1.2</v>
      </c>
      <c r="DA127">
        <f t="shared" si="30"/>
        <v>1</v>
      </c>
      <c r="DB127">
        <f t="shared" si="26"/>
        <v>14.24</v>
      </c>
      <c r="DC127">
        <f t="shared" si="27"/>
        <v>0</v>
      </c>
    </row>
    <row r="128" spans="1:107" x14ac:dyDescent="0.2">
      <c r="A128">
        <f>ROW(Source!A423)</f>
        <v>423</v>
      </c>
      <c r="B128">
        <v>224391872</v>
      </c>
      <c r="C128">
        <v>224392452</v>
      </c>
      <c r="D128">
        <v>213436341</v>
      </c>
      <c r="E128">
        <v>1</v>
      </c>
      <c r="F128">
        <v>1</v>
      </c>
      <c r="G128">
        <v>1</v>
      </c>
      <c r="H128">
        <v>2</v>
      </c>
      <c r="I128" t="s">
        <v>709</v>
      </c>
      <c r="J128" t="s">
        <v>710</v>
      </c>
      <c r="K128" t="s">
        <v>711</v>
      </c>
      <c r="L128">
        <v>1368</v>
      </c>
      <c r="N128">
        <v>1011</v>
      </c>
      <c r="O128" t="s">
        <v>600</v>
      </c>
      <c r="P128" t="s">
        <v>600</v>
      </c>
      <c r="Q128">
        <v>1</v>
      </c>
      <c r="W128">
        <v>0</v>
      </c>
      <c r="X128">
        <v>1315789341</v>
      </c>
      <c r="Y128">
        <v>5.56</v>
      </c>
      <c r="AA128">
        <v>0</v>
      </c>
      <c r="AB128">
        <v>12.31</v>
      </c>
      <c r="AC128">
        <v>0</v>
      </c>
      <c r="AD128">
        <v>0</v>
      </c>
      <c r="AE128">
        <v>0</v>
      </c>
      <c r="AF128">
        <v>12.31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0</v>
      </c>
      <c r="AQ128">
        <v>0</v>
      </c>
      <c r="AR128">
        <v>0</v>
      </c>
      <c r="AS128" t="s">
        <v>2</v>
      </c>
      <c r="AT128">
        <v>5.56</v>
      </c>
      <c r="AU128" t="s">
        <v>2</v>
      </c>
      <c r="AV128">
        <v>0</v>
      </c>
      <c r="AW128">
        <v>2</v>
      </c>
      <c r="AX128">
        <v>224392481</v>
      </c>
      <c r="AY128">
        <v>1</v>
      </c>
      <c r="AZ128">
        <v>0</v>
      </c>
      <c r="BA128">
        <v>139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Y128*Source!I423</f>
        <v>212.94799999999998</v>
      </c>
      <c r="CY128">
        <f t="shared" si="28"/>
        <v>12.31</v>
      </c>
      <c r="CZ128">
        <f t="shared" si="29"/>
        <v>12.31</v>
      </c>
      <c r="DA128">
        <f t="shared" si="30"/>
        <v>1</v>
      </c>
      <c r="DB128">
        <f t="shared" si="26"/>
        <v>68.44</v>
      </c>
      <c r="DC128">
        <f t="shared" si="27"/>
        <v>0</v>
      </c>
    </row>
    <row r="129" spans="1:107" x14ac:dyDescent="0.2">
      <c r="A129">
        <f>ROW(Source!A423)</f>
        <v>423</v>
      </c>
      <c r="B129">
        <v>224391872</v>
      </c>
      <c r="C129">
        <v>224392452</v>
      </c>
      <c r="D129">
        <v>213285811</v>
      </c>
      <c r="E129">
        <v>1</v>
      </c>
      <c r="F129">
        <v>1</v>
      </c>
      <c r="G129">
        <v>1</v>
      </c>
      <c r="H129">
        <v>3</v>
      </c>
      <c r="I129" t="s">
        <v>712</v>
      </c>
      <c r="J129" t="s">
        <v>713</v>
      </c>
      <c r="K129" t="s">
        <v>714</v>
      </c>
      <c r="L129">
        <v>1339</v>
      </c>
      <c r="N129">
        <v>1007</v>
      </c>
      <c r="O129" t="s">
        <v>331</v>
      </c>
      <c r="P129" t="s">
        <v>331</v>
      </c>
      <c r="Q129">
        <v>1</v>
      </c>
      <c r="W129">
        <v>0</v>
      </c>
      <c r="X129">
        <v>-122335969</v>
      </c>
      <c r="Y129">
        <v>2.98</v>
      </c>
      <c r="AA129">
        <v>6.22</v>
      </c>
      <c r="AB129">
        <v>0</v>
      </c>
      <c r="AC129">
        <v>0</v>
      </c>
      <c r="AD129">
        <v>0</v>
      </c>
      <c r="AE129">
        <v>6.22</v>
      </c>
      <c r="AF129">
        <v>0</v>
      </c>
      <c r="AG129">
        <v>0</v>
      </c>
      <c r="AH129">
        <v>0</v>
      </c>
      <c r="AI129">
        <v>1</v>
      </c>
      <c r="AJ129">
        <v>1</v>
      </c>
      <c r="AK129">
        <v>1</v>
      </c>
      <c r="AL129">
        <v>1</v>
      </c>
      <c r="AN129">
        <v>0</v>
      </c>
      <c r="AO129">
        <v>1</v>
      </c>
      <c r="AP129">
        <v>0</v>
      </c>
      <c r="AQ129">
        <v>0</v>
      </c>
      <c r="AR129">
        <v>0</v>
      </c>
      <c r="AS129" t="s">
        <v>2</v>
      </c>
      <c r="AT129">
        <v>2.98</v>
      </c>
      <c r="AU129" t="s">
        <v>2</v>
      </c>
      <c r="AV129">
        <v>0</v>
      </c>
      <c r="AW129">
        <v>2</v>
      </c>
      <c r="AX129">
        <v>224392482</v>
      </c>
      <c r="AY129">
        <v>1</v>
      </c>
      <c r="AZ129">
        <v>0</v>
      </c>
      <c r="BA129">
        <v>140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Y129*Source!I423</f>
        <v>114.13399999999999</v>
      </c>
      <c r="CY129">
        <f t="shared" ref="CY129:CY141" si="31">AA129</f>
        <v>6.22</v>
      </c>
      <c r="CZ129">
        <f t="shared" ref="CZ129:CZ141" si="32">AE129</f>
        <v>6.22</v>
      </c>
      <c r="DA129">
        <f t="shared" ref="DA129:DA141" si="33">AI129</f>
        <v>1</v>
      </c>
      <c r="DB129">
        <f t="shared" si="26"/>
        <v>18.54</v>
      </c>
      <c r="DC129">
        <f t="shared" si="27"/>
        <v>0</v>
      </c>
    </row>
    <row r="130" spans="1:107" x14ac:dyDescent="0.2">
      <c r="A130">
        <f>ROW(Source!A423)</f>
        <v>423</v>
      </c>
      <c r="B130">
        <v>224391872</v>
      </c>
      <c r="C130">
        <v>224392452</v>
      </c>
      <c r="D130">
        <v>213285817</v>
      </c>
      <c r="E130">
        <v>1</v>
      </c>
      <c r="F130">
        <v>1</v>
      </c>
      <c r="G130">
        <v>1</v>
      </c>
      <c r="H130">
        <v>3</v>
      </c>
      <c r="I130" t="s">
        <v>715</v>
      </c>
      <c r="J130" t="s">
        <v>716</v>
      </c>
      <c r="K130" t="s">
        <v>717</v>
      </c>
      <c r="L130">
        <v>1346</v>
      </c>
      <c r="N130">
        <v>1009</v>
      </c>
      <c r="O130" t="s">
        <v>383</v>
      </c>
      <c r="P130" t="s">
        <v>383</v>
      </c>
      <c r="Q130">
        <v>1</v>
      </c>
      <c r="W130">
        <v>0</v>
      </c>
      <c r="X130">
        <v>454045896</v>
      </c>
      <c r="Y130">
        <v>3.16</v>
      </c>
      <c r="AA130">
        <v>6.09</v>
      </c>
      <c r="AB130">
        <v>0</v>
      </c>
      <c r="AC130">
        <v>0</v>
      </c>
      <c r="AD130">
        <v>0</v>
      </c>
      <c r="AE130">
        <v>6.09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2</v>
      </c>
      <c r="AT130">
        <v>3.16</v>
      </c>
      <c r="AU130" t="s">
        <v>2</v>
      </c>
      <c r="AV130">
        <v>0</v>
      </c>
      <c r="AW130">
        <v>2</v>
      </c>
      <c r="AX130">
        <v>224392483</v>
      </c>
      <c r="AY130">
        <v>1</v>
      </c>
      <c r="AZ130">
        <v>0</v>
      </c>
      <c r="BA130">
        <v>141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Y130*Source!I423</f>
        <v>121.02799999999999</v>
      </c>
      <c r="CY130">
        <f t="shared" si="31"/>
        <v>6.09</v>
      </c>
      <c r="CZ130">
        <f t="shared" si="32"/>
        <v>6.09</v>
      </c>
      <c r="DA130">
        <f t="shared" si="33"/>
        <v>1</v>
      </c>
      <c r="DB130">
        <f t="shared" si="26"/>
        <v>19.239999999999998</v>
      </c>
      <c r="DC130">
        <f t="shared" si="27"/>
        <v>0</v>
      </c>
    </row>
    <row r="131" spans="1:107" x14ac:dyDescent="0.2">
      <c r="A131">
        <f>ROW(Source!A423)</f>
        <v>423</v>
      </c>
      <c r="B131">
        <v>224391872</v>
      </c>
      <c r="C131">
        <v>224392452</v>
      </c>
      <c r="D131">
        <v>213288396</v>
      </c>
      <c r="E131">
        <v>1</v>
      </c>
      <c r="F131">
        <v>1</v>
      </c>
      <c r="G131">
        <v>1</v>
      </c>
      <c r="H131">
        <v>3</v>
      </c>
      <c r="I131" t="s">
        <v>654</v>
      </c>
      <c r="J131" t="s">
        <v>655</v>
      </c>
      <c r="K131" t="s">
        <v>656</v>
      </c>
      <c r="L131">
        <v>1348</v>
      </c>
      <c r="N131">
        <v>1009</v>
      </c>
      <c r="O131" t="s">
        <v>374</v>
      </c>
      <c r="P131" t="s">
        <v>374</v>
      </c>
      <c r="Q131">
        <v>1000</v>
      </c>
      <c r="W131">
        <v>0</v>
      </c>
      <c r="X131">
        <v>723474265</v>
      </c>
      <c r="Y131">
        <v>3.0999999999999999E-3</v>
      </c>
      <c r="AA131">
        <v>10315.01</v>
      </c>
      <c r="AB131">
        <v>0</v>
      </c>
      <c r="AC131">
        <v>0</v>
      </c>
      <c r="AD131">
        <v>0</v>
      </c>
      <c r="AE131">
        <v>10315.01</v>
      </c>
      <c r="AF131">
        <v>0</v>
      </c>
      <c r="AG131">
        <v>0</v>
      </c>
      <c r="AH131">
        <v>0</v>
      </c>
      <c r="AI131">
        <v>1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0</v>
      </c>
      <c r="AQ131">
        <v>0</v>
      </c>
      <c r="AR131">
        <v>0</v>
      </c>
      <c r="AS131" t="s">
        <v>2</v>
      </c>
      <c r="AT131">
        <v>3.0999999999999999E-3</v>
      </c>
      <c r="AU131" t="s">
        <v>2</v>
      </c>
      <c r="AV131">
        <v>0</v>
      </c>
      <c r="AW131">
        <v>2</v>
      </c>
      <c r="AX131">
        <v>224392484</v>
      </c>
      <c r="AY131">
        <v>1</v>
      </c>
      <c r="AZ131">
        <v>0</v>
      </c>
      <c r="BA131">
        <v>142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Y131*Source!I423</f>
        <v>0.11872999999999999</v>
      </c>
      <c r="CY131">
        <f t="shared" si="31"/>
        <v>10315.01</v>
      </c>
      <c r="CZ131">
        <f t="shared" si="32"/>
        <v>10315.01</v>
      </c>
      <c r="DA131">
        <f t="shared" si="33"/>
        <v>1</v>
      </c>
      <c r="DB131">
        <f t="shared" si="26"/>
        <v>31.98</v>
      </c>
      <c r="DC131">
        <f t="shared" si="27"/>
        <v>0</v>
      </c>
    </row>
    <row r="132" spans="1:107" x14ac:dyDescent="0.2">
      <c r="A132">
        <f>ROW(Source!A423)</f>
        <v>423</v>
      </c>
      <c r="B132">
        <v>224391872</v>
      </c>
      <c r="C132">
        <v>224392452</v>
      </c>
      <c r="D132">
        <v>213289542</v>
      </c>
      <c r="E132">
        <v>1</v>
      </c>
      <c r="F132">
        <v>1</v>
      </c>
      <c r="G132">
        <v>1</v>
      </c>
      <c r="H132">
        <v>3</v>
      </c>
      <c r="I132" t="s">
        <v>739</v>
      </c>
      <c r="J132" t="s">
        <v>740</v>
      </c>
      <c r="K132" t="s">
        <v>741</v>
      </c>
      <c r="L132">
        <v>1346</v>
      </c>
      <c r="N132">
        <v>1009</v>
      </c>
      <c r="O132" t="s">
        <v>383</v>
      </c>
      <c r="P132" t="s">
        <v>383</v>
      </c>
      <c r="Q132">
        <v>1</v>
      </c>
      <c r="W132">
        <v>0</v>
      </c>
      <c r="X132">
        <v>-374992991</v>
      </c>
      <c r="Y132">
        <v>12.6</v>
      </c>
      <c r="AA132">
        <v>9.0399999999999991</v>
      </c>
      <c r="AB132">
        <v>0</v>
      </c>
      <c r="AC132">
        <v>0</v>
      </c>
      <c r="AD132">
        <v>0</v>
      </c>
      <c r="AE132">
        <v>9.0399999999999991</v>
      </c>
      <c r="AF132">
        <v>0</v>
      </c>
      <c r="AG132">
        <v>0</v>
      </c>
      <c r="AH132">
        <v>0</v>
      </c>
      <c r="AI132">
        <v>1</v>
      </c>
      <c r="AJ132">
        <v>1</v>
      </c>
      <c r="AK132">
        <v>1</v>
      </c>
      <c r="AL132">
        <v>1</v>
      </c>
      <c r="AN132">
        <v>0</v>
      </c>
      <c r="AO132">
        <v>1</v>
      </c>
      <c r="AP132">
        <v>0</v>
      </c>
      <c r="AQ132">
        <v>0</v>
      </c>
      <c r="AR132">
        <v>0</v>
      </c>
      <c r="AS132" t="s">
        <v>2</v>
      </c>
      <c r="AT132">
        <v>12.6</v>
      </c>
      <c r="AU132" t="s">
        <v>2</v>
      </c>
      <c r="AV132">
        <v>0</v>
      </c>
      <c r="AW132">
        <v>2</v>
      </c>
      <c r="AX132">
        <v>224392485</v>
      </c>
      <c r="AY132">
        <v>1</v>
      </c>
      <c r="AZ132">
        <v>0</v>
      </c>
      <c r="BA132">
        <v>143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Y132*Source!I423</f>
        <v>482.57999999999993</v>
      </c>
      <c r="CY132">
        <f t="shared" si="31"/>
        <v>9.0399999999999991</v>
      </c>
      <c r="CZ132">
        <f t="shared" si="32"/>
        <v>9.0399999999999991</v>
      </c>
      <c r="DA132">
        <f t="shared" si="33"/>
        <v>1</v>
      </c>
      <c r="DB132">
        <f t="shared" si="26"/>
        <v>113.9</v>
      </c>
      <c r="DC132">
        <f t="shared" si="27"/>
        <v>0</v>
      </c>
    </row>
    <row r="133" spans="1:107" x14ac:dyDescent="0.2">
      <c r="A133">
        <f>ROW(Source!A423)</f>
        <v>423</v>
      </c>
      <c r="B133">
        <v>224391872</v>
      </c>
      <c r="C133">
        <v>224392452</v>
      </c>
      <c r="D133">
        <v>213289640</v>
      </c>
      <c r="E133">
        <v>1</v>
      </c>
      <c r="F133">
        <v>1</v>
      </c>
      <c r="G133">
        <v>1</v>
      </c>
      <c r="H133">
        <v>3</v>
      </c>
      <c r="I133" t="s">
        <v>657</v>
      </c>
      <c r="J133" t="s">
        <v>658</v>
      </c>
      <c r="K133" t="s">
        <v>659</v>
      </c>
      <c r="L133">
        <v>1348</v>
      </c>
      <c r="N133">
        <v>1009</v>
      </c>
      <c r="O133" t="s">
        <v>374</v>
      </c>
      <c r="P133" t="s">
        <v>374</v>
      </c>
      <c r="Q133">
        <v>1000</v>
      </c>
      <c r="W133">
        <v>0</v>
      </c>
      <c r="X133">
        <v>1737712510</v>
      </c>
      <c r="Y133">
        <v>5.0000000000000002E-5</v>
      </c>
      <c r="AA133">
        <v>11978</v>
      </c>
      <c r="AB133">
        <v>0</v>
      </c>
      <c r="AC133">
        <v>0</v>
      </c>
      <c r="AD133">
        <v>0</v>
      </c>
      <c r="AE133">
        <v>11978</v>
      </c>
      <c r="AF133">
        <v>0</v>
      </c>
      <c r="AG133">
        <v>0</v>
      </c>
      <c r="AH133">
        <v>0</v>
      </c>
      <c r="AI133">
        <v>1</v>
      </c>
      <c r="AJ133">
        <v>1</v>
      </c>
      <c r="AK133">
        <v>1</v>
      </c>
      <c r="AL133">
        <v>1</v>
      </c>
      <c r="AN133">
        <v>0</v>
      </c>
      <c r="AO133">
        <v>1</v>
      </c>
      <c r="AP133">
        <v>0</v>
      </c>
      <c r="AQ133">
        <v>0</v>
      </c>
      <c r="AR133">
        <v>0</v>
      </c>
      <c r="AS133" t="s">
        <v>2</v>
      </c>
      <c r="AT133">
        <v>5.0000000000000002E-5</v>
      </c>
      <c r="AU133" t="s">
        <v>2</v>
      </c>
      <c r="AV133">
        <v>0</v>
      </c>
      <c r="AW133">
        <v>2</v>
      </c>
      <c r="AX133">
        <v>224392486</v>
      </c>
      <c r="AY133">
        <v>1</v>
      </c>
      <c r="AZ133">
        <v>0</v>
      </c>
      <c r="BA133">
        <v>144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Y133*Source!I423</f>
        <v>1.915E-3</v>
      </c>
      <c r="CY133">
        <f t="shared" si="31"/>
        <v>11978</v>
      </c>
      <c r="CZ133">
        <f t="shared" si="32"/>
        <v>11978</v>
      </c>
      <c r="DA133">
        <f t="shared" si="33"/>
        <v>1</v>
      </c>
      <c r="DB133">
        <f t="shared" si="26"/>
        <v>0.6</v>
      </c>
      <c r="DC133">
        <f t="shared" si="27"/>
        <v>0</v>
      </c>
    </row>
    <row r="134" spans="1:107" x14ac:dyDescent="0.2">
      <c r="A134">
        <f>ROW(Source!A423)</f>
        <v>423</v>
      </c>
      <c r="B134">
        <v>224391872</v>
      </c>
      <c r="C134">
        <v>224392452</v>
      </c>
      <c r="D134">
        <v>213290658</v>
      </c>
      <c r="E134">
        <v>1</v>
      </c>
      <c r="F134">
        <v>1</v>
      </c>
      <c r="G134">
        <v>1</v>
      </c>
      <c r="H134">
        <v>3</v>
      </c>
      <c r="I134" t="s">
        <v>721</v>
      </c>
      <c r="J134" t="s">
        <v>722</v>
      </c>
      <c r="K134" t="s">
        <v>723</v>
      </c>
      <c r="L134">
        <v>1348</v>
      </c>
      <c r="N134">
        <v>1009</v>
      </c>
      <c r="O134" t="s">
        <v>374</v>
      </c>
      <c r="P134" t="s">
        <v>374</v>
      </c>
      <c r="Q134">
        <v>1000</v>
      </c>
      <c r="W134">
        <v>0</v>
      </c>
      <c r="X134">
        <v>-232226120</v>
      </c>
      <c r="Y134">
        <v>5.4000000000000001E-4</v>
      </c>
      <c r="AA134">
        <v>37900</v>
      </c>
      <c r="AB134">
        <v>0</v>
      </c>
      <c r="AC134">
        <v>0</v>
      </c>
      <c r="AD134">
        <v>0</v>
      </c>
      <c r="AE134">
        <v>37900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N134">
        <v>0</v>
      </c>
      <c r="AO134">
        <v>1</v>
      </c>
      <c r="AP134">
        <v>0</v>
      </c>
      <c r="AQ134">
        <v>0</v>
      </c>
      <c r="AR134">
        <v>0</v>
      </c>
      <c r="AS134" t="s">
        <v>2</v>
      </c>
      <c r="AT134">
        <v>5.4000000000000001E-4</v>
      </c>
      <c r="AU134" t="s">
        <v>2</v>
      </c>
      <c r="AV134">
        <v>0</v>
      </c>
      <c r="AW134">
        <v>2</v>
      </c>
      <c r="AX134">
        <v>224392487</v>
      </c>
      <c r="AY134">
        <v>1</v>
      </c>
      <c r="AZ134">
        <v>0</v>
      </c>
      <c r="BA134">
        <v>145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Y134*Source!I423</f>
        <v>2.0681999999999999E-2</v>
      </c>
      <c r="CY134">
        <f t="shared" si="31"/>
        <v>37900</v>
      </c>
      <c r="CZ134">
        <f t="shared" si="32"/>
        <v>37900</v>
      </c>
      <c r="DA134">
        <f t="shared" si="33"/>
        <v>1</v>
      </c>
      <c r="DB134">
        <f t="shared" si="26"/>
        <v>20.47</v>
      </c>
      <c r="DC134">
        <f t="shared" si="27"/>
        <v>0</v>
      </c>
    </row>
    <row r="135" spans="1:107" x14ac:dyDescent="0.2">
      <c r="A135">
        <f>ROW(Source!A423)</f>
        <v>423</v>
      </c>
      <c r="B135">
        <v>224391872</v>
      </c>
      <c r="C135">
        <v>224392452</v>
      </c>
      <c r="D135">
        <v>213304287</v>
      </c>
      <c r="E135">
        <v>1</v>
      </c>
      <c r="F135">
        <v>1</v>
      </c>
      <c r="G135">
        <v>1</v>
      </c>
      <c r="H135">
        <v>3</v>
      </c>
      <c r="I135" t="s">
        <v>724</v>
      </c>
      <c r="J135" t="s">
        <v>725</v>
      </c>
      <c r="K135" t="s">
        <v>726</v>
      </c>
      <c r="L135">
        <v>1348</v>
      </c>
      <c r="N135">
        <v>1009</v>
      </c>
      <c r="O135" t="s">
        <v>374</v>
      </c>
      <c r="P135" t="s">
        <v>374</v>
      </c>
      <c r="Q135">
        <v>1000</v>
      </c>
      <c r="W135">
        <v>0</v>
      </c>
      <c r="X135">
        <v>-380203038</v>
      </c>
      <c r="Y135">
        <v>1.7000000000000001E-2</v>
      </c>
      <c r="AA135">
        <v>7712</v>
      </c>
      <c r="AB135">
        <v>0</v>
      </c>
      <c r="AC135">
        <v>0</v>
      </c>
      <c r="AD135">
        <v>0</v>
      </c>
      <c r="AE135">
        <v>7712</v>
      </c>
      <c r="AF135">
        <v>0</v>
      </c>
      <c r="AG135">
        <v>0</v>
      </c>
      <c r="AH135">
        <v>0</v>
      </c>
      <c r="AI135">
        <v>1</v>
      </c>
      <c r="AJ135">
        <v>1</v>
      </c>
      <c r="AK135">
        <v>1</v>
      </c>
      <c r="AL135">
        <v>1</v>
      </c>
      <c r="AN135">
        <v>0</v>
      </c>
      <c r="AO135">
        <v>1</v>
      </c>
      <c r="AP135">
        <v>0</v>
      </c>
      <c r="AQ135">
        <v>0</v>
      </c>
      <c r="AR135">
        <v>0</v>
      </c>
      <c r="AS135" t="s">
        <v>2</v>
      </c>
      <c r="AT135">
        <v>1.7000000000000001E-2</v>
      </c>
      <c r="AU135" t="s">
        <v>2</v>
      </c>
      <c r="AV135">
        <v>0</v>
      </c>
      <c r="AW135">
        <v>2</v>
      </c>
      <c r="AX135">
        <v>224392489</v>
      </c>
      <c r="AY135">
        <v>1</v>
      </c>
      <c r="AZ135">
        <v>0</v>
      </c>
      <c r="BA135">
        <v>147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Y135*Source!I423</f>
        <v>0.65110000000000001</v>
      </c>
      <c r="CY135">
        <f t="shared" si="31"/>
        <v>7712</v>
      </c>
      <c r="CZ135">
        <f t="shared" si="32"/>
        <v>7712</v>
      </c>
      <c r="DA135">
        <f t="shared" si="33"/>
        <v>1</v>
      </c>
      <c r="DB135">
        <f t="shared" si="26"/>
        <v>131.1</v>
      </c>
      <c r="DC135">
        <f t="shared" si="27"/>
        <v>0</v>
      </c>
    </row>
    <row r="136" spans="1:107" x14ac:dyDescent="0.2">
      <c r="A136">
        <f>ROW(Source!A423)</f>
        <v>423</v>
      </c>
      <c r="B136">
        <v>224391872</v>
      </c>
      <c r="C136">
        <v>224392452</v>
      </c>
      <c r="D136">
        <v>213306223</v>
      </c>
      <c r="E136">
        <v>1</v>
      </c>
      <c r="F136">
        <v>1</v>
      </c>
      <c r="G136">
        <v>1</v>
      </c>
      <c r="H136">
        <v>3</v>
      </c>
      <c r="I136" t="s">
        <v>727</v>
      </c>
      <c r="J136" t="s">
        <v>728</v>
      </c>
      <c r="K136" t="s">
        <v>729</v>
      </c>
      <c r="L136">
        <v>1302</v>
      </c>
      <c r="N136">
        <v>1003</v>
      </c>
      <c r="O136" t="s">
        <v>730</v>
      </c>
      <c r="P136" t="s">
        <v>730</v>
      </c>
      <c r="Q136">
        <v>10</v>
      </c>
      <c r="W136">
        <v>0</v>
      </c>
      <c r="X136">
        <v>1143881829</v>
      </c>
      <c r="Y136">
        <v>5.5E-2</v>
      </c>
      <c r="AA136">
        <v>50.24</v>
      </c>
      <c r="AB136">
        <v>0</v>
      </c>
      <c r="AC136">
        <v>0</v>
      </c>
      <c r="AD136">
        <v>0</v>
      </c>
      <c r="AE136">
        <v>50.24</v>
      </c>
      <c r="AF136">
        <v>0</v>
      </c>
      <c r="AG136">
        <v>0</v>
      </c>
      <c r="AH136">
        <v>0</v>
      </c>
      <c r="AI136">
        <v>1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2</v>
      </c>
      <c r="AT136">
        <v>5.5E-2</v>
      </c>
      <c r="AU136" t="s">
        <v>2</v>
      </c>
      <c r="AV136">
        <v>0</v>
      </c>
      <c r="AW136">
        <v>2</v>
      </c>
      <c r="AX136">
        <v>224392491</v>
      </c>
      <c r="AY136">
        <v>1</v>
      </c>
      <c r="AZ136">
        <v>0</v>
      </c>
      <c r="BA136">
        <v>149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Y136*Source!I423</f>
        <v>2.1065</v>
      </c>
      <c r="CY136">
        <f t="shared" si="31"/>
        <v>50.24</v>
      </c>
      <c r="CZ136">
        <f t="shared" si="32"/>
        <v>50.24</v>
      </c>
      <c r="DA136">
        <f t="shared" si="33"/>
        <v>1</v>
      </c>
      <c r="DB136">
        <f t="shared" si="26"/>
        <v>2.76</v>
      </c>
      <c r="DC136">
        <f t="shared" si="27"/>
        <v>0</v>
      </c>
    </row>
    <row r="137" spans="1:107" x14ac:dyDescent="0.2">
      <c r="A137">
        <f>ROW(Source!A423)</f>
        <v>423</v>
      </c>
      <c r="B137">
        <v>224391872</v>
      </c>
      <c r="C137">
        <v>224392452</v>
      </c>
      <c r="D137">
        <v>213306578</v>
      </c>
      <c r="E137">
        <v>1</v>
      </c>
      <c r="F137">
        <v>1</v>
      </c>
      <c r="G137">
        <v>1</v>
      </c>
      <c r="H137">
        <v>3</v>
      </c>
      <c r="I137" t="s">
        <v>663</v>
      </c>
      <c r="J137" t="s">
        <v>664</v>
      </c>
      <c r="K137" t="s">
        <v>665</v>
      </c>
      <c r="L137">
        <v>1348</v>
      </c>
      <c r="N137">
        <v>1009</v>
      </c>
      <c r="O137" t="s">
        <v>374</v>
      </c>
      <c r="P137" t="s">
        <v>374</v>
      </c>
      <c r="Q137">
        <v>1000</v>
      </c>
      <c r="W137">
        <v>0</v>
      </c>
      <c r="X137">
        <v>-1899490667</v>
      </c>
      <c r="Y137">
        <v>1.2999999999999999E-4</v>
      </c>
      <c r="AA137">
        <v>4455.2</v>
      </c>
      <c r="AB137">
        <v>0</v>
      </c>
      <c r="AC137">
        <v>0</v>
      </c>
      <c r="AD137">
        <v>0</v>
      </c>
      <c r="AE137">
        <v>4455.2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0</v>
      </c>
      <c r="AQ137">
        <v>0</v>
      </c>
      <c r="AR137">
        <v>0</v>
      </c>
      <c r="AS137" t="s">
        <v>2</v>
      </c>
      <c r="AT137">
        <v>1.2999999999999999E-4</v>
      </c>
      <c r="AU137" t="s">
        <v>2</v>
      </c>
      <c r="AV137">
        <v>0</v>
      </c>
      <c r="AW137">
        <v>2</v>
      </c>
      <c r="AX137">
        <v>224392492</v>
      </c>
      <c r="AY137">
        <v>1</v>
      </c>
      <c r="AZ137">
        <v>0</v>
      </c>
      <c r="BA137">
        <v>150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Y137*Source!I423</f>
        <v>4.9789999999999991E-3</v>
      </c>
      <c r="CY137">
        <f t="shared" si="31"/>
        <v>4455.2</v>
      </c>
      <c r="CZ137">
        <f t="shared" si="32"/>
        <v>4455.2</v>
      </c>
      <c r="DA137">
        <f t="shared" si="33"/>
        <v>1</v>
      </c>
      <c r="DB137">
        <f t="shared" si="26"/>
        <v>0.57999999999999996</v>
      </c>
      <c r="DC137">
        <f t="shared" si="27"/>
        <v>0</v>
      </c>
    </row>
    <row r="138" spans="1:107" x14ac:dyDescent="0.2">
      <c r="A138">
        <f>ROW(Source!A423)</f>
        <v>423</v>
      </c>
      <c r="B138">
        <v>224391872</v>
      </c>
      <c r="C138">
        <v>224392452</v>
      </c>
      <c r="D138">
        <v>213307304</v>
      </c>
      <c r="E138">
        <v>1</v>
      </c>
      <c r="F138">
        <v>1</v>
      </c>
      <c r="G138">
        <v>1</v>
      </c>
      <c r="H138">
        <v>3</v>
      </c>
      <c r="I138" t="s">
        <v>731</v>
      </c>
      <c r="J138" t="s">
        <v>732</v>
      </c>
      <c r="K138" t="s">
        <v>733</v>
      </c>
      <c r="L138">
        <v>1348</v>
      </c>
      <c r="N138">
        <v>1009</v>
      </c>
      <c r="O138" t="s">
        <v>374</v>
      </c>
      <c r="P138" t="s">
        <v>374</v>
      </c>
      <c r="Q138">
        <v>1000</v>
      </c>
      <c r="W138">
        <v>0</v>
      </c>
      <c r="X138">
        <v>-199258792</v>
      </c>
      <c r="Y138">
        <v>1.04E-2</v>
      </c>
      <c r="AA138">
        <v>4920</v>
      </c>
      <c r="AB138">
        <v>0</v>
      </c>
      <c r="AC138">
        <v>0</v>
      </c>
      <c r="AD138">
        <v>0</v>
      </c>
      <c r="AE138">
        <v>4920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0</v>
      </c>
      <c r="AQ138">
        <v>0</v>
      </c>
      <c r="AR138">
        <v>0</v>
      </c>
      <c r="AS138" t="s">
        <v>2</v>
      </c>
      <c r="AT138">
        <v>1.04E-2</v>
      </c>
      <c r="AU138" t="s">
        <v>2</v>
      </c>
      <c r="AV138">
        <v>0</v>
      </c>
      <c r="AW138">
        <v>2</v>
      </c>
      <c r="AX138">
        <v>224392493</v>
      </c>
      <c r="AY138">
        <v>1</v>
      </c>
      <c r="AZ138">
        <v>0</v>
      </c>
      <c r="BA138">
        <v>151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Y138*Source!I423</f>
        <v>0.39831999999999995</v>
      </c>
      <c r="CY138">
        <f t="shared" si="31"/>
        <v>4920</v>
      </c>
      <c r="CZ138">
        <f t="shared" si="32"/>
        <v>4920</v>
      </c>
      <c r="DA138">
        <f t="shared" si="33"/>
        <v>1</v>
      </c>
      <c r="DB138">
        <f t="shared" si="26"/>
        <v>51.17</v>
      </c>
      <c r="DC138">
        <f t="shared" si="27"/>
        <v>0</v>
      </c>
    </row>
    <row r="139" spans="1:107" x14ac:dyDescent="0.2">
      <c r="A139">
        <f>ROW(Source!A423)</f>
        <v>423</v>
      </c>
      <c r="B139">
        <v>224391872</v>
      </c>
      <c r="C139">
        <v>224392452</v>
      </c>
      <c r="D139">
        <v>213310686</v>
      </c>
      <c r="E139">
        <v>1</v>
      </c>
      <c r="F139">
        <v>1</v>
      </c>
      <c r="G139">
        <v>1</v>
      </c>
      <c r="H139">
        <v>3</v>
      </c>
      <c r="I139" t="s">
        <v>742</v>
      </c>
      <c r="J139" t="s">
        <v>743</v>
      </c>
      <c r="K139" t="s">
        <v>744</v>
      </c>
      <c r="L139">
        <v>1339</v>
      </c>
      <c r="N139">
        <v>1007</v>
      </c>
      <c r="O139" t="s">
        <v>331</v>
      </c>
      <c r="P139" t="s">
        <v>331</v>
      </c>
      <c r="Q139">
        <v>1</v>
      </c>
      <c r="W139">
        <v>0</v>
      </c>
      <c r="X139">
        <v>1259392792</v>
      </c>
      <c r="Y139">
        <v>5.0000000000000001E-3</v>
      </c>
      <c r="AA139">
        <v>1700</v>
      </c>
      <c r="AB139">
        <v>0</v>
      </c>
      <c r="AC139">
        <v>0</v>
      </c>
      <c r="AD139">
        <v>0</v>
      </c>
      <c r="AE139">
        <v>1700</v>
      </c>
      <c r="AF139">
        <v>0</v>
      </c>
      <c r="AG139">
        <v>0</v>
      </c>
      <c r="AH139">
        <v>0</v>
      </c>
      <c r="AI139">
        <v>1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0</v>
      </c>
      <c r="AQ139">
        <v>0</v>
      </c>
      <c r="AR139">
        <v>0</v>
      </c>
      <c r="AS139" t="s">
        <v>2</v>
      </c>
      <c r="AT139">
        <v>5.0000000000000001E-3</v>
      </c>
      <c r="AU139" t="s">
        <v>2</v>
      </c>
      <c r="AV139">
        <v>0</v>
      </c>
      <c r="AW139">
        <v>2</v>
      </c>
      <c r="AX139">
        <v>224392494</v>
      </c>
      <c r="AY139">
        <v>1</v>
      </c>
      <c r="AZ139">
        <v>0</v>
      </c>
      <c r="BA139">
        <v>152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Y139*Source!I423</f>
        <v>0.1915</v>
      </c>
      <c r="CY139">
        <f t="shared" si="31"/>
        <v>1700</v>
      </c>
      <c r="CZ139">
        <f t="shared" si="32"/>
        <v>1700</v>
      </c>
      <c r="DA139">
        <f t="shared" si="33"/>
        <v>1</v>
      </c>
      <c r="DB139">
        <f t="shared" si="26"/>
        <v>8.5</v>
      </c>
      <c r="DC139">
        <f t="shared" si="27"/>
        <v>0</v>
      </c>
    </row>
    <row r="140" spans="1:107" x14ac:dyDescent="0.2">
      <c r="A140">
        <f>ROW(Source!A423)</f>
        <v>423</v>
      </c>
      <c r="B140">
        <v>224391872</v>
      </c>
      <c r="C140">
        <v>224392452</v>
      </c>
      <c r="D140">
        <v>213318279</v>
      </c>
      <c r="E140">
        <v>1</v>
      </c>
      <c r="F140">
        <v>1</v>
      </c>
      <c r="G140">
        <v>1</v>
      </c>
      <c r="H140">
        <v>3</v>
      </c>
      <c r="I140" t="s">
        <v>683</v>
      </c>
      <c r="J140" t="s">
        <v>684</v>
      </c>
      <c r="K140" t="s">
        <v>685</v>
      </c>
      <c r="L140">
        <v>1348</v>
      </c>
      <c r="N140">
        <v>1009</v>
      </c>
      <c r="O140" t="s">
        <v>374</v>
      </c>
      <c r="P140" t="s">
        <v>374</v>
      </c>
      <c r="Q140">
        <v>1000</v>
      </c>
      <c r="W140">
        <v>0</v>
      </c>
      <c r="X140">
        <v>-405632407</v>
      </c>
      <c r="Y140">
        <v>1.65E-3</v>
      </c>
      <c r="AA140">
        <v>15620</v>
      </c>
      <c r="AB140">
        <v>0</v>
      </c>
      <c r="AC140">
        <v>0</v>
      </c>
      <c r="AD140">
        <v>0</v>
      </c>
      <c r="AE140">
        <v>15620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0</v>
      </c>
      <c r="AQ140">
        <v>0</v>
      </c>
      <c r="AR140">
        <v>0</v>
      </c>
      <c r="AS140" t="s">
        <v>2</v>
      </c>
      <c r="AT140">
        <v>1.65E-3</v>
      </c>
      <c r="AU140" t="s">
        <v>2</v>
      </c>
      <c r="AV140">
        <v>0</v>
      </c>
      <c r="AW140">
        <v>2</v>
      </c>
      <c r="AX140">
        <v>224392495</v>
      </c>
      <c r="AY140">
        <v>1</v>
      </c>
      <c r="AZ140">
        <v>0</v>
      </c>
      <c r="BA140">
        <v>153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Y140*Source!I423</f>
        <v>6.3195000000000001E-2</v>
      </c>
      <c r="CY140">
        <f t="shared" si="31"/>
        <v>15620</v>
      </c>
      <c r="CZ140">
        <f t="shared" si="32"/>
        <v>15620</v>
      </c>
      <c r="DA140">
        <f t="shared" si="33"/>
        <v>1</v>
      </c>
      <c r="DB140">
        <f t="shared" si="26"/>
        <v>25.77</v>
      </c>
      <c r="DC140">
        <f t="shared" si="27"/>
        <v>0</v>
      </c>
    </row>
    <row r="141" spans="1:107" x14ac:dyDescent="0.2">
      <c r="A141">
        <f>ROW(Source!A423)</f>
        <v>423</v>
      </c>
      <c r="B141">
        <v>224391872</v>
      </c>
      <c r="C141">
        <v>224392452</v>
      </c>
      <c r="D141">
        <v>213319392</v>
      </c>
      <c r="E141">
        <v>1</v>
      </c>
      <c r="F141">
        <v>1</v>
      </c>
      <c r="G141">
        <v>1</v>
      </c>
      <c r="H141">
        <v>3</v>
      </c>
      <c r="I141" t="s">
        <v>734</v>
      </c>
      <c r="J141" t="s">
        <v>735</v>
      </c>
      <c r="K141" t="s">
        <v>736</v>
      </c>
      <c r="L141">
        <v>1346</v>
      </c>
      <c r="N141">
        <v>1009</v>
      </c>
      <c r="O141" t="s">
        <v>383</v>
      </c>
      <c r="P141" t="s">
        <v>383</v>
      </c>
      <c r="Q141">
        <v>1</v>
      </c>
      <c r="W141">
        <v>0</v>
      </c>
      <c r="X141">
        <v>-1512107665</v>
      </c>
      <c r="Y141">
        <v>0.3</v>
      </c>
      <c r="AA141">
        <v>9.42</v>
      </c>
      <c r="AB141">
        <v>0</v>
      </c>
      <c r="AC141">
        <v>0</v>
      </c>
      <c r="AD141">
        <v>0</v>
      </c>
      <c r="AE141">
        <v>9.42</v>
      </c>
      <c r="AF141">
        <v>0</v>
      </c>
      <c r="AG141">
        <v>0</v>
      </c>
      <c r="AH141">
        <v>0</v>
      </c>
      <c r="AI141">
        <v>1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0</v>
      </c>
      <c r="AQ141">
        <v>0</v>
      </c>
      <c r="AR141">
        <v>0</v>
      </c>
      <c r="AS141" t="s">
        <v>2</v>
      </c>
      <c r="AT141">
        <v>0.3</v>
      </c>
      <c r="AU141" t="s">
        <v>2</v>
      </c>
      <c r="AV141">
        <v>0</v>
      </c>
      <c r="AW141">
        <v>2</v>
      </c>
      <c r="AX141">
        <v>224392496</v>
      </c>
      <c r="AY141">
        <v>1</v>
      </c>
      <c r="AZ141">
        <v>0</v>
      </c>
      <c r="BA141">
        <v>154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Y141*Source!I423</f>
        <v>11.489999999999998</v>
      </c>
      <c r="CY141">
        <f t="shared" si="31"/>
        <v>9.42</v>
      </c>
      <c r="CZ141">
        <f t="shared" si="32"/>
        <v>9.42</v>
      </c>
      <c r="DA141">
        <f t="shared" si="33"/>
        <v>1</v>
      </c>
      <c r="DB141">
        <f t="shared" si="26"/>
        <v>2.83</v>
      </c>
      <c r="DC141">
        <f t="shared" si="27"/>
        <v>0</v>
      </c>
    </row>
    <row r="142" spans="1:107" x14ac:dyDescent="0.2">
      <c r="A142">
        <f>ROW(Source!A426)</f>
        <v>426</v>
      </c>
      <c r="B142">
        <v>224391872</v>
      </c>
      <c r="C142">
        <v>224392499</v>
      </c>
      <c r="D142">
        <v>213275876</v>
      </c>
      <c r="E142">
        <v>54</v>
      </c>
      <c r="F142">
        <v>1</v>
      </c>
      <c r="G142">
        <v>1</v>
      </c>
      <c r="H142">
        <v>1</v>
      </c>
      <c r="I142" t="s">
        <v>750</v>
      </c>
      <c r="J142" t="s">
        <v>2</v>
      </c>
      <c r="K142" t="s">
        <v>751</v>
      </c>
      <c r="L142">
        <v>1191</v>
      </c>
      <c r="N142">
        <v>74472246</v>
      </c>
      <c r="O142" t="s">
        <v>594</v>
      </c>
      <c r="P142" t="s">
        <v>594</v>
      </c>
      <c r="Q142">
        <v>1</v>
      </c>
      <c r="W142">
        <v>0</v>
      </c>
      <c r="X142">
        <v>1850719656</v>
      </c>
      <c r="Y142">
        <v>4.54</v>
      </c>
      <c r="AA142">
        <v>0</v>
      </c>
      <c r="AB142">
        <v>0</v>
      </c>
      <c r="AC142">
        <v>0</v>
      </c>
      <c r="AD142">
        <v>8.31</v>
      </c>
      <c r="AE142">
        <v>0</v>
      </c>
      <c r="AF142">
        <v>0</v>
      </c>
      <c r="AG142">
        <v>0</v>
      </c>
      <c r="AH142">
        <v>8.31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2</v>
      </c>
      <c r="AT142">
        <v>4.54</v>
      </c>
      <c r="AU142" t="s">
        <v>2</v>
      </c>
      <c r="AV142">
        <v>1</v>
      </c>
      <c r="AW142">
        <v>2</v>
      </c>
      <c r="AX142">
        <v>224392505</v>
      </c>
      <c r="AY142">
        <v>1</v>
      </c>
      <c r="AZ142">
        <v>0</v>
      </c>
      <c r="BA142">
        <v>155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Y142*Source!I426</f>
        <v>2422.09</v>
      </c>
      <c r="CY142">
        <f>AD142</f>
        <v>8.31</v>
      </c>
      <c r="CZ142">
        <f>AH142</f>
        <v>8.31</v>
      </c>
      <c r="DA142">
        <f>AL142</f>
        <v>1</v>
      </c>
      <c r="DB142">
        <f t="shared" si="26"/>
        <v>37.729999999999997</v>
      </c>
      <c r="DC142">
        <f t="shared" si="27"/>
        <v>0</v>
      </c>
    </row>
    <row r="143" spans="1:107" x14ac:dyDescent="0.2">
      <c r="A143">
        <f>ROW(Source!A426)</f>
        <v>426</v>
      </c>
      <c r="B143">
        <v>224391872</v>
      </c>
      <c r="C143">
        <v>224392499</v>
      </c>
      <c r="D143">
        <v>213276063</v>
      </c>
      <c r="E143">
        <v>54</v>
      </c>
      <c r="F143">
        <v>1</v>
      </c>
      <c r="G143">
        <v>1</v>
      </c>
      <c r="H143">
        <v>1</v>
      </c>
      <c r="I143" t="s">
        <v>595</v>
      </c>
      <c r="J143" t="s">
        <v>2</v>
      </c>
      <c r="K143" t="s">
        <v>596</v>
      </c>
      <c r="L143">
        <v>1191</v>
      </c>
      <c r="N143">
        <v>74472246</v>
      </c>
      <c r="O143" t="s">
        <v>594</v>
      </c>
      <c r="P143" t="s">
        <v>594</v>
      </c>
      <c r="Q143">
        <v>1</v>
      </c>
      <c r="W143">
        <v>0</v>
      </c>
      <c r="X143">
        <v>-1417349443</v>
      </c>
      <c r="Y143">
        <v>0.4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0</v>
      </c>
      <c r="AQ143">
        <v>0</v>
      </c>
      <c r="AR143">
        <v>0</v>
      </c>
      <c r="AS143" t="s">
        <v>2</v>
      </c>
      <c r="AT143">
        <v>0.4</v>
      </c>
      <c r="AU143" t="s">
        <v>2</v>
      </c>
      <c r="AV143">
        <v>2</v>
      </c>
      <c r="AW143">
        <v>2</v>
      </c>
      <c r="AX143">
        <v>224392506</v>
      </c>
      <c r="AY143">
        <v>1</v>
      </c>
      <c r="AZ143">
        <v>0</v>
      </c>
      <c r="BA143">
        <v>156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Y143*Source!I426</f>
        <v>213.4</v>
      </c>
      <c r="CY143">
        <f>AD143</f>
        <v>0</v>
      </c>
      <c r="CZ143">
        <f>AH143</f>
        <v>0</v>
      </c>
      <c r="DA143">
        <f>AL143</f>
        <v>1</v>
      </c>
      <c r="DB143">
        <f t="shared" si="26"/>
        <v>0</v>
      </c>
      <c r="DC143">
        <f t="shared" si="27"/>
        <v>0</v>
      </c>
    </row>
    <row r="144" spans="1:107" x14ac:dyDescent="0.2">
      <c r="A144">
        <f>ROW(Source!A426)</f>
        <v>426</v>
      </c>
      <c r="B144">
        <v>224391872</v>
      </c>
      <c r="C144">
        <v>224392499</v>
      </c>
      <c r="D144">
        <v>213435161</v>
      </c>
      <c r="E144">
        <v>1</v>
      </c>
      <c r="F144">
        <v>1</v>
      </c>
      <c r="G144">
        <v>1</v>
      </c>
      <c r="H144">
        <v>2</v>
      </c>
      <c r="I144" t="s">
        <v>628</v>
      </c>
      <c r="J144" t="s">
        <v>629</v>
      </c>
      <c r="K144" t="s">
        <v>630</v>
      </c>
      <c r="L144">
        <v>1368</v>
      </c>
      <c r="N144">
        <v>1011</v>
      </c>
      <c r="O144" t="s">
        <v>600</v>
      </c>
      <c r="P144" t="s">
        <v>600</v>
      </c>
      <c r="Q144">
        <v>1</v>
      </c>
      <c r="W144">
        <v>0</v>
      </c>
      <c r="X144">
        <v>-2071364249</v>
      </c>
      <c r="Y144">
        <v>0.4</v>
      </c>
      <c r="AA144">
        <v>0</v>
      </c>
      <c r="AB144">
        <v>86.4</v>
      </c>
      <c r="AC144">
        <v>13.5</v>
      </c>
      <c r="AD144">
        <v>0</v>
      </c>
      <c r="AE144">
        <v>0</v>
      </c>
      <c r="AF144">
        <v>86.4</v>
      </c>
      <c r="AG144">
        <v>13.5</v>
      </c>
      <c r="AH144">
        <v>0</v>
      </c>
      <c r="AI144">
        <v>1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0</v>
      </c>
      <c r="AQ144">
        <v>0</v>
      </c>
      <c r="AR144">
        <v>0</v>
      </c>
      <c r="AS144" t="s">
        <v>2</v>
      </c>
      <c r="AT144">
        <v>0.4</v>
      </c>
      <c r="AU144" t="s">
        <v>2</v>
      </c>
      <c r="AV144">
        <v>0</v>
      </c>
      <c r="AW144">
        <v>2</v>
      </c>
      <c r="AX144">
        <v>224392507</v>
      </c>
      <c r="AY144">
        <v>1</v>
      </c>
      <c r="AZ144">
        <v>0</v>
      </c>
      <c r="BA144">
        <v>157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Y144*Source!I426</f>
        <v>213.4</v>
      </c>
      <c r="CY144">
        <f>AB144</f>
        <v>86.4</v>
      </c>
      <c r="CZ144">
        <f>AF144</f>
        <v>86.4</v>
      </c>
      <c r="DA144">
        <f>AJ144</f>
        <v>1</v>
      </c>
      <c r="DB144">
        <f t="shared" ref="DB144:DB156" si="34">ROUND(ROUND(AT144*CZ144,2),2)</f>
        <v>34.56</v>
      </c>
      <c r="DC144">
        <f t="shared" ref="DC144:DC156" si="35">ROUND(ROUND(AT144*AG144,2),2)</f>
        <v>5.4</v>
      </c>
    </row>
    <row r="145" spans="1:107" x14ac:dyDescent="0.2">
      <c r="A145">
        <f>ROW(Source!A426)</f>
        <v>426</v>
      </c>
      <c r="B145">
        <v>224391872</v>
      </c>
      <c r="C145">
        <v>224392499</v>
      </c>
      <c r="D145">
        <v>213287325</v>
      </c>
      <c r="E145">
        <v>1</v>
      </c>
      <c r="F145">
        <v>1</v>
      </c>
      <c r="G145">
        <v>1</v>
      </c>
      <c r="H145">
        <v>3</v>
      </c>
      <c r="I145" t="s">
        <v>625</v>
      </c>
      <c r="J145" t="s">
        <v>626</v>
      </c>
      <c r="K145" t="s">
        <v>627</v>
      </c>
      <c r="L145">
        <v>1339</v>
      </c>
      <c r="N145">
        <v>1007</v>
      </c>
      <c r="O145" t="s">
        <v>331</v>
      </c>
      <c r="P145" t="s">
        <v>331</v>
      </c>
      <c r="Q145">
        <v>1</v>
      </c>
      <c r="W145">
        <v>0</v>
      </c>
      <c r="X145">
        <v>-1909151455</v>
      </c>
      <c r="Y145">
        <v>0.44</v>
      </c>
      <c r="AA145">
        <v>2.44</v>
      </c>
      <c r="AB145">
        <v>0</v>
      </c>
      <c r="AC145">
        <v>0</v>
      </c>
      <c r="AD145">
        <v>0</v>
      </c>
      <c r="AE145">
        <v>2.44</v>
      </c>
      <c r="AF145">
        <v>0</v>
      </c>
      <c r="AG145">
        <v>0</v>
      </c>
      <c r="AH145">
        <v>0</v>
      </c>
      <c r="AI145">
        <v>1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0</v>
      </c>
      <c r="AQ145">
        <v>0</v>
      </c>
      <c r="AR145">
        <v>0</v>
      </c>
      <c r="AS145" t="s">
        <v>2</v>
      </c>
      <c r="AT145">
        <v>0.44</v>
      </c>
      <c r="AU145" t="s">
        <v>2</v>
      </c>
      <c r="AV145">
        <v>0</v>
      </c>
      <c r="AW145">
        <v>2</v>
      </c>
      <c r="AX145">
        <v>224392508</v>
      </c>
      <c r="AY145">
        <v>1</v>
      </c>
      <c r="AZ145">
        <v>0</v>
      </c>
      <c r="BA145">
        <v>158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Y145*Source!I426</f>
        <v>234.74</v>
      </c>
      <c r="CY145">
        <f>AA145</f>
        <v>2.44</v>
      </c>
      <c r="CZ145">
        <f>AE145</f>
        <v>2.44</v>
      </c>
      <c r="DA145">
        <f>AI145</f>
        <v>1</v>
      </c>
      <c r="DB145">
        <f t="shared" si="34"/>
        <v>1.07</v>
      </c>
      <c r="DC145">
        <f t="shared" si="35"/>
        <v>0</v>
      </c>
    </row>
    <row r="146" spans="1:107" x14ac:dyDescent="0.2">
      <c r="A146">
        <f>ROW(Source!A426)</f>
        <v>426</v>
      </c>
      <c r="B146">
        <v>224391872</v>
      </c>
      <c r="C146">
        <v>224392499</v>
      </c>
      <c r="D146">
        <v>213310689</v>
      </c>
      <c r="E146">
        <v>1</v>
      </c>
      <c r="F146">
        <v>1</v>
      </c>
      <c r="G146">
        <v>1</v>
      </c>
      <c r="H146">
        <v>3</v>
      </c>
      <c r="I146" t="s">
        <v>752</v>
      </c>
      <c r="J146" t="s">
        <v>753</v>
      </c>
      <c r="K146" t="s">
        <v>754</v>
      </c>
      <c r="L146">
        <v>1339</v>
      </c>
      <c r="N146">
        <v>1007</v>
      </c>
      <c r="O146" t="s">
        <v>331</v>
      </c>
      <c r="P146" t="s">
        <v>331</v>
      </c>
      <c r="Q146">
        <v>1</v>
      </c>
      <c r="W146">
        <v>0</v>
      </c>
      <c r="X146">
        <v>260074024</v>
      </c>
      <c r="Y146">
        <v>5.0000000000000001E-4</v>
      </c>
      <c r="AA146">
        <v>1056</v>
      </c>
      <c r="AB146">
        <v>0</v>
      </c>
      <c r="AC146">
        <v>0</v>
      </c>
      <c r="AD146">
        <v>0</v>
      </c>
      <c r="AE146">
        <v>1056</v>
      </c>
      <c r="AF146">
        <v>0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0</v>
      </c>
      <c r="AQ146">
        <v>0</v>
      </c>
      <c r="AR146">
        <v>0</v>
      </c>
      <c r="AS146" t="s">
        <v>2</v>
      </c>
      <c r="AT146">
        <v>5.0000000000000001E-4</v>
      </c>
      <c r="AU146" t="s">
        <v>2</v>
      </c>
      <c r="AV146">
        <v>0</v>
      </c>
      <c r="AW146">
        <v>2</v>
      </c>
      <c r="AX146">
        <v>224392511</v>
      </c>
      <c r="AY146">
        <v>1</v>
      </c>
      <c r="AZ146">
        <v>0</v>
      </c>
      <c r="BA146">
        <v>161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Y146*Source!I426</f>
        <v>0.26674999999999999</v>
      </c>
      <c r="CY146">
        <f>AA146</f>
        <v>1056</v>
      </c>
      <c r="CZ146">
        <f>AE146</f>
        <v>1056</v>
      </c>
      <c r="DA146">
        <f>AI146</f>
        <v>1</v>
      </c>
      <c r="DB146">
        <f t="shared" si="34"/>
        <v>0.53</v>
      </c>
      <c r="DC146">
        <f t="shared" si="35"/>
        <v>0</v>
      </c>
    </row>
    <row r="147" spans="1:107" x14ac:dyDescent="0.2">
      <c r="A147">
        <f>ROW(Source!A612)</f>
        <v>612</v>
      </c>
      <c r="B147">
        <v>224391872</v>
      </c>
      <c r="C147">
        <v>224392514</v>
      </c>
      <c r="D147">
        <v>213276063</v>
      </c>
      <c r="E147">
        <v>54</v>
      </c>
      <c r="F147">
        <v>1</v>
      </c>
      <c r="G147">
        <v>1</v>
      </c>
      <c r="H147">
        <v>1</v>
      </c>
      <c r="I147" t="s">
        <v>595</v>
      </c>
      <c r="J147" t="s">
        <v>2</v>
      </c>
      <c r="K147" t="s">
        <v>596</v>
      </c>
      <c r="L147">
        <v>1191</v>
      </c>
      <c r="N147">
        <v>74472246</v>
      </c>
      <c r="O147" t="s">
        <v>594</v>
      </c>
      <c r="P147" t="s">
        <v>594</v>
      </c>
      <c r="Q147">
        <v>1</v>
      </c>
      <c r="W147">
        <v>0</v>
      </c>
      <c r="X147">
        <v>-1417349443</v>
      </c>
      <c r="Y147">
        <v>5.37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0</v>
      </c>
      <c r="AQ147">
        <v>0</v>
      </c>
      <c r="AR147">
        <v>0</v>
      </c>
      <c r="AS147" t="s">
        <v>2</v>
      </c>
      <c r="AT147">
        <v>5.37</v>
      </c>
      <c r="AU147" t="s">
        <v>2</v>
      </c>
      <c r="AV147">
        <v>2</v>
      </c>
      <c r="AW147">
        <v>2</v>
      </c>
      <c r="AX147">
        <v>224392517</v>
      </c>
      <c r="AY147">
        <v>1</v>
      </c>
      <c r="AZ147">
        <v>0</v>
      </c>
      <c r="BA147">
        <v>162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Y147*Source!I612</f>
        <v>12.855780000000001</v>
      </c>
      <c r="CY147">
        <f>AD147</f>
        <v>0</v>
      </c>
      <c r="CZ147">
        <f>AH147</f>
        <v>0</v>
      </c>
      <c r="DA147">
        <f>AL147</f>
        <v>1</v>
      </c>
      <c r="DB147">
        <f t="shared" si="34"/>
        <v>0</v>
      </c>
      <c r="DC147">
        <f t="shared" si="35"/>
        <v>0</v>
      </c>
    </row>
    <row r="148" spans="1:107" x14ac:dyDescent="0.2">
      <c r="A148">
        <f>ROW(Source!A612)</f>
        <v>612</v>
      </c>
      <c r="B148">
        <v>224391872</v>
      </c>
      <c r="C148">
        <v>224392514</v>
      </c>
      <c r="D148">
        <v>213434673</v>
      </c>
      <c r="E148">
        <v>1</v>
      </c>
      <c r="F148">
        <v>1</v>
      </c>
      <c r="G148">
        <v>1</v>
      </c>
      <c r="H148">
        <v>2</v>
      </c>
      <c r="I148" t="s">
        <v>755</v>
      </c>
      <c r="J148" t="s">
        <v>756</v>
      </c>
      <c r="K148" t="s">
        <v>757</v>
      </c>
      <c r="L148">
        <v>1368</v>
      </c>
      <c r="N148">
        <v>1011</v>
      </c>
      <c r="O148" t="s">
        <v>600</v>
      </c>
      <c r="P148" t="s">
        <v>600</v>
      </c>
      <c r="Q148">
        <v>1</v>
      </c>
      <c r="W148">
        <v>0</v>
      </c>
      <c r="X148">
        <v>595809285</v>
      </c>
      <c r="Y148">
        <v>5.37</v>
      </c>
      <c r="AA148">
        <v>0</v>
      </c>
      <c r="AB148">
        <v>94.05</v>
      </c>
      <c r="AC148">
        <v>13.5</v>
      </c>
      <c r="AD148">
        <v>0</v>
      </c>
      <c r="AE148">
        <v>0</v>
      </c>
      <c r="AF148">
        <v>94.05</v>
      </c>
      <c r="AG148">
        <v>13.5</v>
      </c>
      <c r="AH148">
        <v>0</v>
      </c>
      <c r="AI148">
        <v>1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0</v>
      </c>
      <c r="AQ148">
        <v>0</v>
      </c>
      <c r="AR148">
        <v>0</v>
      </c>
      <c r="AS148" t="s">
        <v>2</v>
      </c>
      <c r="AT148">
        <v>5.37</v>
      </c>
      <c r="AU148" t="s">
        <v>2</v>
      </c>
      <c r="AV148">
        <v>0</v>
      </c>
      <c r="AW148">
        <v>2</v>
      </c>
      <c r="AX148">
        <v>224392518</v>
      </c>
      <c r="AY148">
        <v>1</v>
      </c>
      <c r="AZ148">
        <v>0</v>
      </c>
      <c r="BA148">
        <v>163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Y148*Source!I612</f>
        <v>12.855780000000001</v>
      </c>
      <c r="CY148">
        <f>AB148</f>
        <v>94.05</v>
      </c>
      <c r="CZ148">
        <f>AF148</f>
        <v>94.05</v>
      </c>
      <c r="DA148">
        <f>AJ148</f>
        <v>1</v>
      </c>
      <c r="DB148">
        <f t="shared" si="34"/>
        <v>505.05</v>
      </c>
      <c r="DC148">
        <f t="shared" si="35"/>
        <v>72.5</v>
      </c>
    </row>
    <row r="149" spans="1:107" x14ac:dyDescent="0.2">
      <c r="A149">
        <f>ROW(Source!A613)</f>
        <v>613</v>
      </c>
      <c r="B149">
        <v>224391872</v>
      </c>
      <c r="C149">
        <v>224392519</v>
      </c>
      <c r="D149">
        <v>213275850</v>
      </c>
      <c r="E149">
        <v>54</v>
      </c>
      <c r="F149">
        <v>1</v>
      </c>
      <c r="G149">
        <v>1</v>
      </c>
      <c r="H149">
        <v>1</v>
      </c>
      <c r="I149" t="s">
        <v>592</v>
      </c>
      <c r="J149" t="s">
        <v>2</v>
      </c>
      <c r="K149" t="s">
        <v>593</v>
      </c>
      <c r="L149">
        <v>1191</v>
      </c>
      <c r="N149">
        <v>74472246</v>
      </c>
      <c r="O149" t="s">
        <v>594</v>
      </c>
      <c r="P149" t="s">
        <v>594</v>
      </c>
      <c r="Q149">
        <v>1</v>
      </c>
      <c r="W149">
        <v>0</v>
      </c>
      <c r="X149">
        <v>735429535</v>
      </c>
      <c r="Y149">
        <v>7.03</v>
      </c>
      <c r="AA149">
        <v>0</v>
      </c>
      <c r="AB149">
        <v>0</v>
      </c>
      <c r="AC149">
        <v>0</v>
      </c>
      <c r="AD149">
        <v>7.8</v>
      </c>
      <c r="AE149">
        <v>0</v>
      </c>
      <c r="AF149">
        <v>0</v>
      </c>
      <c r="AG149">
        <v>0</v>
      </c>
      <c r="AH149">
        <v>7.8</v>
      </c>
      <c r="AI149">
        <v>1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0</v>
      </c>
      <c r="AQ149">
        <v>0</v>
      </c>
      <c r="AR149">
        <v>0</v>
      </c>
      <c r="AS149" t="s">
        <v>2</v>
      </c>
      <c r="AT149">
        <v>7.03</v>
      </c>
      <c r="AU149" t="s">
        <v>2</v>
      </c>
      <c r="AV149">
        <v>1</v>
      </c>
      <c r="AW149">
        <v>2</v>
      </c>
      <c r="AX149">
        <v>224392523</v>
      </c>
      <c r="AY149">
        <v>1</v>
      </c>
      <c r="AZ149">
        <v>0</v>
      </c>
      <c r="BA149">
        <v>164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Y149*Source!I613</f>
        <v>8.0141999999999989</v>
      </c>
      <c r="CY149">
        <f>AD149</f>
        <v>7.8</v>
      </c>
      <c r="CZ149">
        <f>AH149</f>
        <v>7.8</v>
      </c>
      <c r="DA149">
        <f>AL149</f>
        <v>1</v>
      </c>
      <c r="DB149">
        <f t="shared" si="34"/>
        <v>54.83</v>
      </c>
      <c r="DC149">
        <f t="shared" si="35"/>
        <v>0</v>
      </c>
    </row>
    <row r="150" spans="1:107" x14ac:dyDescent="0.2">
      <c r="A150">
        <f>ROW(Source!A613)</f>
        <v>613</v>
      </c>
      <c r="B150">
        <v>224391872</v>
      </c>
      <c r="C150">
        <v>224392519</v>
      </c>
      <c r="D150">
        <v>213276063</v>
      </c>
      <c r="E150">
        <v>54</v>
      </c>
      <c r="F150">
        <v>1</v>
      </c>
      <c r="G150">
        <v>1</v>
      </c>
      <c r="H150">
        <v>1</v>
      </c>
      <c r="I150" t="s">
        <v>595</v>
      </c>
      <c r="J150" t="s">
        <v>2</v>
      </c>
      <c r="K150" t="s">
        <v>596</v>
      </c>
      <c r="L150">
        <v>1191</v>
      </c>
      <c r="N150">
        <v>74472246</v>
      </c>
      <c r="O150" t="s">
        <v>594</v>
      </c>
      <c r="P150" t="s">
        <v>594</v>
      </c>
      <c r="Q150">
        <v>1</v>
      </c>
      <c r="W150">
        <v>0</v>
      </c>
      <c r="X150">
        <v>-1417349443</v>
      </c>
      <c r="Y150">
        <v>15.3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0</v>
      </c>
      <c r="AQ150">
        <v>0</v>
      </c>
      <c r="AR150">
        <v>0</v>
      </c>
      <c r="AS150" t="s">
        <v>2</v>
      </c>
      <c r="AT150">
        <v>15.3</v>
      </c>
      <c r="AU150" t="s">
        <v>2</v>
      </c>
      <c r="AV150">
        <v>2</v>
      </c>
      <c r="AW150">
        <v>2</v>
      </c>
      <c r="AX150">
        <v>224392524</v>
      </c>
      <c r="AY150">
        <v>1</v>
      </c>
      <c r="AZ150">
        <v>0</v>
      </c>
      <c r="BA150">
        <v>165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Y150*Source!I613</f>
        <v>17.442</v>
      </c>
      <c r="CY150">
        <f>AD150</f>
        <v>0</v>
      </c>
      <c r="CZ150">
        <f>AH150</f>
        <v>0</v>
      </c>
      <c r="DA150">
        <f>AL150</f>
        <v>1</v>
      </c>
      <c r="DB150">
        <f t="shared" si="34"/>
        <v>0</v>
      </c>
      <c r="DC150">
        <f t="shared" si="35"/>
        <v>0</v>
      </c>
    </row>
    <row r="151" spans="1:107" x14ac:dyDescent="0.2">
      <c r="A151">
        <f>ROW(Source!A613)</f>
        <v>613</v>
      </c>
      <c r="B151">
        <v>224391872</v>
      </c>
      <c r="C151">
        <v>224392519</v>
      </c>
      <c r="D151">
        <v>213434737</v>
      </c>
      <c r="E151">
        <v>1</v>
      </c>
      <c r="F151">
        <v>1</v>
      </c>
      <c r="G151">
        <v>1</v>
      </c>
      <c r="H151">
        <v>2</v>
      </c>
      <c r="I151" t="s">
        <v>601</v>
      </c>
      <c r="J151" t="s">
        <v>602</v>
      </c>
      <c r="K151" t="s">
        <v>603</v>
      </c>
      <c r="L151">
        <v>1368</v>
      </c>
      <c r="N151">
        <v>1011</v>
      </c>
      <c r="O151" t="s">
        <v>600</v>
      </c>
      <c r="P151" t="s">
        <v>600</v>
      </c>
      <c r="Q151">
        <v>1</v>
      </c>
      <c r="W151">
        <v>0</v>
      </c>
      <c r="X151">
        <v>1947716975</v>
      </c>
      <c r="Y151">
        <v>15.3</v>
      </c>
      <c r="AA151">
        <v>0</v>
      </c>
      <c r="AB151">
        <v>115.27</v>
      </c>
      <c r="AC151">
        <v>13.5</v>
      </c>
      <c r="AD151">
        <v>0</v>
      </c>
      <c r="AE151">
        <v>0</v>
      </c>
      <c r="AF151">
        <v>115.27</v>
      </c>
      <c r="AG151">
        <v>13.5</v>
      </c>
      <c r="AH151">
        <v>0</v>
      </c>
      <c r="AI151">
        <v>1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0</v>
      </c>
      <c r="AQ151">
        <v>0</v>
      </c>
      <c r="AR151">
        <v>0</v>
      </c>
      <c r="AS151" t="s">
        <v>2</v>
      </c>
      <c r="AT151">
        <v>15.3</v>
      </c>
      <c r="AU151" t="s">
        <v>2</v>
      </c>
      <c r="AV151">
        <v>0</v>
      </c>
      <c r="AW151">
        <v>2</v>
      </c>
      <c r="AX151">
        <v>224392525</v>
      </c>
      <c r="AY151">
        <v>1</v>
      </c>
      <c r="AZ151">
        <v>0</v>
      </c>
      <c r="BA151">
        <v>166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Y151*Source!I613</f>
        <v>17.442</v>
      </c>
      <c r="CY151">
        <f>AB151</f>
        <v>115.27</v>
      </c>
      <c r="CZ151">
        <f>AF151</f>
        <v>115.27</v>
      </c>
      <c r="DA151">
        <f>AJ151</f>
        <v>1</v>
      </c>
      <c r="DB151">
        <f t="shared" si="34"/>
        <v>1763.63</v>
      </c>
      <c r="DC151">
        <f t="shared" si="35"/>
        <v>206.55</v>
      </c>
    </row>
    <row r="152" spans="1:107" x14ac:dyDescent="0.2">
      <c r="A152">
        <f>ROW(Source!A614)</f>
        <v>614</v>
      </c>
      <c r="B152">
        <v>224391872</v>
      </c>
      <c r="C152">
        <v>224392526</v>
      </c>
      <c r="D152">
        <v>213275826</v>
      </c>
      <c r="E152">
        <v>54</v>
      </c>
      <c r="F152">
        <v>1</v>
      </c>
      <c r="G152">
        <v>1</v>
      </c>
      <c r="H152">
        <v>1</v>
      </c>
      <c r="I152" t="s">
        <v>758</v>
      </c>
      <c r="J152" t="s">
        <v>2</v>
      </c>
      <c r="K152" t="s">
        <v>759</v>
      </c>
      <c r="L152">
        <v>1191</v>
      </c>
      <c r="N152">
        <v>74472246</v>
      </c>
      <c r="O152" t="s">
        <v>594</v>
      </c>
      <c r="P152" t="s">
        <v>594</v>
      </c>
      <c r="Q152">
        <v>1</v>
      </c>
      <c r="W152">
        <v>0</v>
      </c>
      <c r="X152">
        <v>-1972610816</v>
      </c>
      <c r="Y152">
        <v>88.5</v>
      </c>
      <c r="AA152">
        <v>0</v>
      </c>
      <c r="AB152">
        <v>0</v>
      </c>
      <c r="AC152">
        <v>0</v>
      </c>
      <c r="AD152">
        <v>7.5</v>
      </c>
      <c r="AE152">
        <v>0</v>
      </c>
      <c r="AF152">
        <v>0</v>
      </c>
      <c r="AG152">
        <v>0</v>
      </c>
      <c r="AH152">
        <v>7.5</v>
      </c>
      <c r="AI152">
        <v>1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0</v>
      </c>
      <c r="AQ152">
        <v>0</v>
      </c>
      <c r="AR152">
        <v>0</v>
      </c>
      <c r="AS152" t="s">
        <v>2</v>
      </c>
      <c r="AT152">
        <v>88.5</v>
      </c>
      <c r="AU152" t="s">
        <v>2</v>
      </c>
      <c r="AV152">
        <v>1</v>
      </c>
      <c r="AW152">
        <v>2</v>
      </c>
      <c r="AX152">
        <v>224392528</v>
      </c>
      <c r="AY152">
        <v>1</v>
      </c>
      <c r="AZ152">
        <v>0</v>
      </c>
      <c r="BA152">
        <v>167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Y152*Source!I614</f>
        <v>235.41000000000003</v>
      </c>
      <c r="CY152">
        <f>AD152</f>
        <v>7.5</v>
      </c>
      <c r="CZ152">
        <f>AH152</f>
        <v>7.5</v>
      </c>
      <c r="DA152">
        <f>AL152</f>
        <v>1</v>
      </c>
      <c r="DB152">
        <f t="shared" si="34"/>
        <v>663.75</v>
      </c>
      <c r="DC152">
        <f t="shared" si="35"/>
        <v>0</v>
      </c>
    </row>
    <row r="153" spans="1:107" x14ac:dyDescent="0.2">
      <c r="A153">
        <f>ROW(Source!A616)</f>
        <v>616</v>
      </c>
      <c r="B153">
        <v>224391872</v>
      </c>
      <c r="C153">
        <v>224392530</v>
      </c>
      <c r="D153">
        <v>213275884</v>
      </c>
      <c r="E153">
        <v>54</v>
      </c>
      <c r="F153">
        <v>1</v>
      </c>
      <c r="G153">
        <v>1</v>
      </c>
      <c r="H153">
        <v>1</v>
      </c>
      <c r="I153" t="s">
        <v>640</v>
      </c>
      <c r="J153" t="s">
        <v>2</v>
      </c>
      <c r="K153" t="s">
        <v>760</v>
      </c>
      <c r="L153">
        <v>1191</v>
      </c>
      <c r="N153">
        <v>74472246</v>
      </c>
      <c r="O153" t="s">
        <v>594</v>
      </c>
      <c r="P153" t="s">
        <v>594</v>
      </c>
      <c r="Q153">
        <v>1</v>
      </c>
      <c r="W153">
        <v>0</v>
      </c>
      <c r="X153">
        <v>-400197608</v>
      </c>
      <c r="Y153">
        <v>12.53</v>
      </c>
      <c r="AA153">
        <v>0</v>
      </c>
      <c r="AB153">
        <v>0</v>
      </c>
      <c r="AC153">
        <v>0</v>
      </c>
      <c r="AD153">
        <v>8.5299999999999994</v>
      </c>
      <c r="AE153">
        <v>0</v>
      </c>
      <c r="AF153">
        <v>0</v>
      </c>
      <c r="AG153">
        <v>0</v>
      </c>
      <c r="AH153">
        <v>8.5299999999999994</v>
      </c>
      <c r="AI153">
        <v>1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0</v>
      </c>
      <c r="AQ153">
        <v>0</v>
      </c>
      <c r="AR153">
        <v>0</v>
      </c>
      <c r="AS153" t="s">
        <v>2</v>
      </c>
      <c r="AT153">
        <v>12.53</v>
      </c>
      <c r="AU153" t="s">
        <v>2</v>
      </c>
      <c r="AV153">
        <v>1</v>
      </c>
      <c r="AW153">
        <v>2</v>
      </c>
      <c r="AX153">
        <v>224392535</v>
      </c>
      <c r="AY153">
        <v>1</v>
      </c>
      <c r="AZ153">
        <v>0</v>
      </c>
      <c r="BA153">
        <v>168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Y153*Source!I616</f>
        <v>333.298</v>
      </c>
      <c r="CY153">
        <f>AD153</f>
        <v>8.5299999999999994</v>
      </c>
      <c r="CZ153">
        <f>AH153</f>
        <v>8.5299999999999994</v>
      </c>
      <c r="DA153">
        <f>AL153</f>
        <v>1</v>
      </c>
      <c r="DB153">
        <f t="shared" si="34"/>
        <v>106.88</v>
      </c>
      <c r="DC153">
        <f t="shared" si="35"/>
        <v>0</v>
      </c>
    </row>
    <row r="154" spans="1:107" x14ac:dyDescent="0.2">
      <c r="A154">
        <f>ROW(Source!A616)</f>
        <v>616</v>
      </c>
      <c r="B154">
        <v>224391872</v>
      </c>
      <c r="C154">
        <v>224392530</v>
      </c>
      <c r="D154">
        <v>213276063</v>
      </c>
      <c r="E154">
        <v>54</v>
      </c>
      <c r="F154">
        <v>1</v>
      </c>
      <c r="G154">
        <v>1</v>
      </c>
      <c r="H154">
        <v>1</v>
      </c>
      <c r="I154" t="s">
        <v>595</v>
      </c>
      <c r="J154" t="s">
        <v>2</v>
      </c>
      <c r="K154" t="s">
        <v>596</v>
      </c>
      <c r="L154">
        <v>1191</v>
      </c>
      <c r="N154">
        <v>74472246</v>
      </c>
      <c r="O154" t="s">
        <v>594</v>
      </c>
      <c r="P154" t="s">
        <v>594</v>
      </c>
      <c r="Q154">
        <v>1</v>
      </c>
      <c r="W154">
        <v>0</v>
      </c>
      <c r="X154">
        <v>-1417349443</v>
      </c>
      <c r="Y154">
        <v>2.62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1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0</v>
      </c>
      <c r="AQ154">
        <v>0</v>
      </c>
      <c r="AR154">
        <v>0</v>
      </c>
      <c r="AS154" t="s">
        <v>2</v>
      </c>
      <c r="AT154">
        <v>2.62</v>
      </c>
      <c r="AU154" t="s">
        <v>2</v>
      </c>
      <c r="AV154">
        <v>2</v>
      </c>
      <c r="AW154">
        <v>2</v>
      </c>
      <c r="AX154">
        <v>224392536</v>
      </c>
      <c r="AY154">
        <v>1</v>
      </c>
      <c r="AZ154">
        <v>0</v>
      </c>
      <c r="BA154">
        <v>169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Y154*Source!I616</f>
        <v>69.692000000000007</v>
      </c>
      <c r="CY154">
        <f>AD154</f>
        <v>0</v>
      </c>
      <c r="CZ154">
        <f>AH154</f>
        <v>0</v>
      </c>
      <c r="DA154">
        <f>AL154</f>
        <v>1</v>
      </c>
      <c r="DB154">
        <f t="shared" si="34"/>
        <v>0</v>
      </c>
      <c r="DC154">
        <f t="shared" si="35"/>
        <v>0</v>
      </c>
    </row>
    <row r="155" spans="1:107" x14ac:dyDescent="0.2">
      <c r="A155">
        <f>ROW(Source!A616)</f>
        <v>616</v>
      </c>
      <c r="B155">
        <v>224391872</v>
      </c>
      <c r="C155">
        <v>224392530</v>
      </c>
      <c r="D155">
        <v>213435690</v>
      </c>
      <c r="E155">
        <v>1</v>
      </c>
      <c r="F155">
        <v>1</v>
      </c>
      <c r="G155">
        <v>1</v>
      </c>
      <c r="H155">
        <v>2</v>
      </c>
      <c r="I155" t="s">
        <v>761</v>
      </c>
      <c r="J155" t="s">
        <v>762</v>
      </c>
      <c r="K155" t="s">
        <v>763</v>
      </c>
      <c r="L155">
        <v>1368</v>
      </c>
      <c r="N155">
        <v>1011</v>
      </c>
      <c r="O155" t="s">
        <v>600</v>
      </c>
      <c r="P155" t="s">
        <v>600</v>
      </c>
      <c r="Q155">
        <v>1</v>
      </c>
      <c r="W155">
        <v>0</v>
      </c>
      <c r="X155">
        <v>-1315463161</v>
      </c>
      <c r="Y155">
        <v>10.5</v>
      </c>
      <c r="AA155">
        <v>0</v>
      </c>
      <c r="AB155">
        <v>0.55000000000000004</v>
      </c>
      <c r="AC155">
        <v>0</v>
      </c>
      <c r="AD155">
        <v>0</v>
      </c>
      <c r="AE155">
        <v>0</v>
      </c>
      <c r="AF155">
        <v>0.55000000000000004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0</v>
      </c>
      <c r="AQ155">
        <v>0</v>
      </c>
      <c r="AR155">
        <v>0</v>
      </c>
      <c r="AS155" t="s">
        <v>2</v>
      </c>
      <c r="AT155">
        <v>10.5</v>
      </c>
      <c r="AU155" t="s">
        <v>2</v>
      </c>
      <c r="AV155">
        <v>0</v>
      </c>
      <c r="AW155">
        <v>2</v>
      </c>
      <c r="AX155">
        <v>224392537</v>
      </c>
      <c r="AY155">
        <v>1</v>
      </c>
      <c r="AZ155">
        <v>0</v>
      </c>
      <c r="BA155">
        <v>170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Y155*Source!I616</f>
        <v>279.3</v>
      </c>
      <c r="CY155">
        <f>AB155</f>
        <v>0.55000000000000004</v>
      </c>
      <c r="CZ155">
        <f>AF155</f>
        <v>0.55000000000000004</v>
      </c>
      <c r="DA155">
        <f>AJ155</f>
        <v>1</v>
      </c>
      <c r="DB155">
        <f t="shared" si="34"/>
        <v>5.78</v>
      </c>
      <c r="DC155">
        <f t="shared" si="35"/>
        <v>0</v>
      </c>
    </row>
    <row r="156" spans="1:107" x14ac:dyDescent="0.2">
      <c r="A156">
        <f>ROW(Source!A616)</f>
        <v>616</v>
      </c>
      <c r="B156">
        <v>224391872</v>
      </c>
      <c r="C156">
        <v>224392530</v>
      </c>
      <c r="D156">
        <v>213436368</v>
      </c>
      <c r="E156">
        <v>1</v>
      </c>
      <c r="F156">
        <v>1</v>
      </c>
      <c r="G156">
        <v>1</v>
      </c>
      <c r="H156">
        <v>2</v>
      </c>
      <c r="I156" t="s">
        <v>764</v>
      </c>
      <c r="J156" t="s">
        <v>765</v>
      </c>
      <c r="K156" t="s">
        <v>766</v>
      </c>
      <c r="L156">
        <v>1368</v>
      </c>
      <c r="N156">
        <v>1011</v>
      </c>
      <c r="O156" t="s">
        <v>600</v>
      </c>
      <c r="P156" t="s">
        <v>600</v>
      </c>
      <c r="Q156">
        <v>1</v>
      </c>
      <c r="W156">
        <v>0</v>
      </c>
      <c r="X156">
        <v>-1056615160</v>
      </c>
      <c r="Y156">
        <v>2.62</v>
      </c>
      <c r="AA156">
        <v>0</v>
      </c>
      <c r="AB156">
        <v>90</v>
      </c>
      <c r="AC156">
        <v>10.06</v>
      </c>
      <c r="AD156">
        <v>0</v>
      </c>
      <c r="AE156">
        <v>0</v>
      </c>
      <c r="AF156">
        <v>90</v>
      </c>
      <c r="AG156">
        <v>10.06</v>
      </c>
      <c r="AH156">
        <v>0</v>
      </c>
      <c r="AI156">
        <v>1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0</v>
      </c>
      <c r="AQ156">
        <v>0</v>
      </c>
      <c r="AR156">
        <v>0</v>
      </c>
      <c r="AS156" t="s">
        <v>2</v>
      </c>
      <c r="AT156">
        <v>2.62</v>
      </c>
      <c r="AU156" t="s">
        <v>2</v>
      </c>
      <c r="AV156">
        <v>0</v>
      </c>
      <c r="AW156">
        <v>2</v>
      </c>
      <c r="AX156">
        <v>224392538</v>
      </c>
      <c r="AY156">
        <v>1</v>
      </c>
      <c r="AZ156">
        <v>0</v>
      </c>
      <c r="BA156">
        <v>171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Y156*Source!I616</f>
        <v>69.692000000000007</v>
      </c>
      <c r="CY156">
        <f>AB156</f>
        <v>90</v>
      </c>
      <c r="CZ156">
        <f>AF156</f>
        <v>90</v>
      </c>
      <c r="DA156">
        <f>AJ156</f>
        <v>1</v>
      </c>
      <c r="DB156">
        <f t="shared" si="34"/>
        <v>235.8</v>
      </c>
      <c r="DC156">
        <f t="shared" si="35"/>
        <v>26.36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171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224392173</v>
      </c>
      <c r="C1">
        <v>224392167</v>
      </c>
      <c r="D1">
        <v>213275850</v>
      </c>
      <c r="E1">
        <v>54</v>
      </c>
      <c r="F1">
        <v>1</v>
      </c>
      <c r="G1">
        <v>1</v>
      </c>
      <c r="H1">
        <v>1</v>
      </c>
      <c r="I1" t="s">
        <v>592</v>
      </c>
      <c r="J1" t="s">
        <v>2</v>
      </c>
      <c r="K1" t="s">
        <v>593</v>
      </c>
      <c r="L1">
        <v>1191</v>
      </c>
      <c r="N1">
        <v>74472246</v>
      </c>
      <c r="O1" t="s">
        <v>594</v>
      </c>
      <c r="P1" t="s">
        <v>594</v>
      </c>
      <c r="Q1">
        <v>1</v>
      </c>
      <c r="X1">
        <v>9.84</v>
      </c>
      <c r="Y1">
        <v>0</v>
      </c>
      <c r="Z1">
        <v>0</v>
      </c>
      <c r="AA1">
        <v>0</v>
      </c>
      <c r="AB1">
        <v>7.8</v>
      </c>
      <c r="AC1">
        <v>0</v>
      </c>
      <c r="AD1">
        <v>1</v>
      </c>
      <c r="AE1">
        <v>1</v>
      </c>
      <c r="AF1" t="s">
        <v>2</v>
      </c>
      <c r="AG1">
        <v>9.84</v>
      </c>
      <c r="AH1">
        <v>2</v>
      </c>
      <c r="AI1">
        <v>224392168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224392174</v>
      </c>
      <c r="C2">
        <v>224392167</v>
      </c>
      <c r="D2">
        <v>213276063</v>
      </c>
      <c r="E2">
        <v>54</v>
      </c>
      <c r="F2">
        <v>1</v>
      </c>
      <c r="G2">
        <v>1</v>
      </c>
      <c r="H2">
        <v>1</v>
      </c>
      <c r="I2" t="s">
        <v>595</v>
      </c>
      <c r="J2" t="s">
        <v>2</v>
      </c>
      <c r="K2" t="s">
        <v>596</v>
      </c>
      <c r="L2">
        <v>1191</v>
      </c>
      <c r="N2">
        <v>74472246</v>
      </c>
      <c r="O2" t="s">
        <v>594</v>
      </c>
      <c r="P2" t="s">
        <v>594</v>
      </c>
      <c r="Q2">
        <v>1</v>
      </c>
      <c r="X2">
        <v>28.53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2</v>
      </c>
      <c r="AG2">
        <v>28.53</v>
      </c>
      <c r="AH2">
        <v>2</v>
      </c>
      <c r="AI2">
        <v>224392169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ROW(Source!A28)</f>
        <v>28</v>
      </c>
      <c r="B3">
        <v>224392175</v>
      </c>
      <c r="C3">
        <v>224392167</v>
      </c>
      <c r="D3">
        <v>213434672</v>
      </c>
      <c r="E3">
        <v>1</v>
      </c>
      <c r="F3">
        <v>1</v>
      </c>
      <c r="G3">
        <v>1</v>
      </c>
      <c r="H3">
        <v>2</v>
      </c>
      <c r="I3" t="s">
        <v>597</v>
      </c>
      <c r="J3" t="s">
        <v>598</v>
      </c>
      <c r="K3" t="s">
        <v>599</v>
      </c>
      <c r="L3">
        <v>1368</v>
      </c>
      <c r="N3">
        <v>1011</v>
      </c>
      <c r="O3" t="s">
        <v>600</v>
      </c>
      <c r="P3" t="s">
        <v>600</v>
      </c>
      <c r="Q3">
        <v>1</v>
      </c>
      <c r="X3">
        <v>7.13</v>
      </c>
      <c r="Y3">
        <v>0</v>
      </c>
      <c r="Z3">
        <v>79.069999999999993</v>
      </c>
      <c r="AA3">
        <v>13.5</v>
      </c>
      <c r="AB3">
        <v>0</v>
      </c>
      <c r="AC3">
        <v>0</v>
      </c>
      <c r="AD3">
        <v>1</v>
      </c>
      <c r="AE3">
        <v>0</v>
      </c>
      <c r="AF3" t="s">
        <v>2</v>
      </c>
      <c r="AG3">
        <v>7.13</v>
      </c>
      <c r="AH3">
        <v>2</v>
      </c>
      <c r="AI3">
        <v>224392170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ROW(Source!A28)</f>
        <v>28</v>
      </c>
      <c r="B4">
        <v>224392176</v>
      </c>
      <c r="C4">
        <v>224392167</v>
      </c>
      <c r="D4">
        <v>213434737</v>
      </c>
      <c r="E4">
        <v>1</v>
      </c>
      <c r="F4">
        <v>1</v>
      </c>
      <c r="G4">
        <v>1</v>
      </c>
      <c r="H4">
        <v>2</v>
      </c>
      <c r="I4" t="s">
        <v>601</v>
      </c>
      <c r="J4" t="s">
        <v>602</v>
      </c>
      <c r="K4" t="s">
        <v>603</v>
      </c>
      <c r="L4">
        <v>1368</v>
      </c>
      <c r="N4">
        <v>1011</v>
      </c>
      <c r="O4" t="s">
        <v>600</v>
      </c>
      <c r="P4" t="s">
        <v>600</v>
      </c>
      <c r="Q4">
        <v>1</v>
      </c>
      <c r="X4">
        <v>21.4</v>
      </c>
      <c r="Y4">
        <v>0</v>
      </c>
      <c r="Z4">
        <v>115.27</v>
      </c>
      <c r="AA4">
        <v>13.5</v>
      </c>
      <c r="AB4">
        <v>0</v>
      </c>
      <c r="AC4">
        <v>0</v>
      </c>
      <c r="AD4">
        <v>1</v>
      </c>
      <c r="AE4">
        <v>0</v>
      </c>
      <c r="AF4" t="s">
        <v>2</v>
      </c>
      <c r="AG4">
        <v>21.4</v>
      </c>
      <c r="AH4">
        <v>2</v>
      </c>
      <c r="AI4">
        <v>224392171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ROW(Source!A28)</f>
        <v>28</v>
      </c>
      <c r="B5">
        <v>224392177</v>
      </c>
      <c r="C5">
        <v>224392167</v>
      </c>
      <c r="D5">
        <v>213291465</v>
      </c>
      <c r="E5">
        <v>1</v>
      </c>
      <c r="F5">
        <v>1</v>
      </c>
      <c r="G5">
        <v>1</v>
      </c>
      <c r="H5">
        <v>3</v>
      </c>
      <c r="I5" t="s">
        <v>604</v>
      </c>
      <c r="J5" t="s">
        <v>605</v>
      </c>
      <c r="K5" t="s">
        <v>606</v>
      </c>
      <c r="L5">
        <v>1339</v>
      </c>
      <c r="N5">
        <v>1007</v>
      </c>
      <c r="O5" t="s">
        <v>331</v>
      </c>
      <c r="P5" t="s">
        <v>331</v>
      </c>
      <c r="Q5">
        <v>1</v>
      </c>
      <c r="X5">
        <v>0.04</v>
      </c>
      <c r="Y5">
        <v>108.4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2</v>
      </c>
      <c r="AG5">
        <v>0.04</v>
      </c>
      <c r="AH5">
        <v>2</v>
      </c>
      <c r="AI5">
        <v>224392172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ROW(Source!A29)</f>
        <v>29</v>
      </c>
      <c r="B6">
        <v>224393673</v>
      </c>
      <c r="C6">
        <v>224393672</v>
      </c>
      <c r="D6">
        <v>221373396</v>
      </c>
      <c r="E6">
        <v>68</v>
      </c>
      <c r="F6">
        <v>1</v>
      </c>
      <c r="G6">
        <v>1</v>
      </c>
      <c r="H6">
        <v>1</v>
      </c>
      <c r="I6" t="s">
        <v>607</v>
      </c>
      <c r="J6" t="s">
        <v>2</v>
      </c>
      <c r="K6" t="s">
        <v>608</v>
      </c>
      <c r="L6">
        <v>1191</v>
      </c>
      <c r="N6">
        <v>74472246</v>
      </c>
      <c r="O6" t="s">
        <v>594</v>
      </c>
      <c r="P6" t="s">
        <v>594</v>
      </c>
      <c r="Q6">
        <v>1</v>
      </c>
      <c r="X6">
        <v>196</v>
      </c>
      <c r="Y6">
        <v>0</v>
      </c>
      <c r="Z6">
        <v>0</v>
      </c>
      <c r="AA6">
        <v>0</v>
      </c>
      <c r="AB6">
        <v>8.3800000000000008</v>
      </c>
      <c r="AC6">
        <v>0</v>
      </c>
      <c r="AD6">
        <v>1</v>
      </c>
      <c r="AE6">
        <v>1</v>
      </c>
      <c r="AF6" t="s">
        <v>30</v>
      </c>
      <c r="AG6">
        <v>235.2</v>
      </c>
      <c r="AH6">
        <v>2</v>
      </c>
      <c r="AI6">
        <v>224393673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ROW(Source!A30)</f>
        <v>30</v>
      </c>
      <c r="B7">
        <v>224393639</v>
      </c>
      <c r="C7">
        <v>224392185</v>
      </c>
      <c r="D7">
        <v>221373368</v>
      </c>
      <c r="E7">
        <v>68</v>
      </c>
      <c r="F7">
        <v>1</v>
      </c>
      <c r="G7">
        <v>1</v>
      </c>
      <c r="H7">
        <v>1</v>
      </c>
      <c r="I7" t="s">
        <v>592</v>
      </c>
      <c r="J7" t="s">
        <v>2</v>
      </c>
      <c r="K7" t="s">
        <v>609</v>
      </c>
      <c r="L7">
        <v>1191</v>
      </c>
      <c r="N7">
        <v>74472246</v>
      </c>
      <c r="O7" t="s">
        <v>594</v>
      </c>
      <c r="P7" t="s">
        <v>594</v>
      </c>
      <c r="Q7">
        <v>1</v>
      </c>
      <c r="X7">
        <v>8</v>
      </c>
      <c r="Y7">
        <v>0</v>
      </c>
      <c r="Z7">
        <v>0</v>
      </c>
      <c r="AA7">
        <v>0</v>
      </c>
      <c r="AB7">
        <v>7.8</v>
      </c>
      <c r="AC7">
        <v>0</v>
      </c>
      <c r="AD7">
        <v>1</v>
      </c>
      <c r="AE7">
        <v>1</v>
      </c>
      <c r="AF7" t="s">
        <v>2</v>
      </c>
      <c r="AG7">
        <v>8</v>
      </c>
      <c r="AH7">
        <v>2</v>
      </c>
      <c r="AI7">
        <v>224393639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ROW(Source!A30)</f>
        <v>30</v>
      </c>
      <c r="B8">
        <v>224393640</v>
      </c>
      <c r="C8">
        <v>224392185</v>
      </c>
      <c r="D8">
        <v>221373598</v>
      </c>
      <c r="E8">
        <v>68</v>
      </c>
      <c r="F8">
        <v>1</v>
      </c>
      <c r="G8">
        <v>1</v>
      </c>
      <c r="H8">
        <v>1</v>
      </c>
      <c r="I8" t="s">
        <v>595</v>
      </c>
      <c r="J8" t="s">
        <v>2</v>
      </c>
      <c r="K8" t="s">
        <v>596</v>
      </c>
      <c r="L8">
        <v>1191</v>
      </c>
      <c r="N8">
        <v>74472246</v>
      </c>
      <c r="O8" t="s">
        <v>594</v>
      </c>
      <c r="P8" t="s">
        <v>594</v>
      </c>
      <c r="Q8">
        <v>1</v>
      </c>
      <c r="X8">
        <v>23.2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2</v>
      </c>
      <c r="AF8" t="s">
        <v>2</v>
      </c>
      <c r="AG8">
        <v>23.2</v>
      </c>
      <c r="AH8">
        <v>2</v>
      </c>
      <c r="AI8">
        <v>224393640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ROW(Source!A30)</f>
        <v>30</v>
      </c>
      <c r="B9">
        <v>224393641</v>
      </c>
      <c r="C9">
        <v>224392185</v>
      </c>
      <c r="D9">
        <v>221534588</v>
      </c>
      <c r="E9">
        <v>1</v>
      </c>
      <c r="F9">
        <v>1</v>
      </c>
      <c r="G9">
        <v>1</v>
      </c>
      <c r="H9">
        <v>2</v>
      </c>
      <c r="I9" t="s">
        <v>597</v>
      </c>
      <c r="J9" t="s">
        <v>598</v>
      </c>
      <c r="K9" t="s">
        <v>599</v>
      </c>
      <c r="L9">
        <v>1367</v>
      </c>
      <c r="N9">
        <v>1011</v>
      </c>
      <c r="O9" t="s">
        <v>610</v>
      </c>
      <c r="P9" t="s">
        <v>610</v>
      </c>
      <c r="Q9">
        <v>1</v>
      </c>
      <c r="X9">
        <v>5.8</v>
      </c>
      <c r="Y9">
        <v>0</v>
      </c>
      <c r="Z9">
        <v>79.069999999999993</v>
      </c>
      <c r="AA9">
        <v>13.5</v>
      </c>
      <c r="AB9">
        <v>0</v>
      </c>
      <c r="AC9">
        <v>0</v>
      </c>
      <c r="AD9">
        <v>1</v>
      </c>
      <c r="AE9">
        <v>0</v>
      </c>
      <c r="AF9" t="s">
        <v>2</v>
      </c>
      <c r="AG9">
        <v>5.8</v>
      </c>
      <c r="AH9">
        <v>2</v>
      </c>
      <c r="AI9">
        <v>224393641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ROW(Source!A30)</f>
        <v>30</v>
      </c>
      <c r="B10">
        <v>224393642</v>
      </c>
      <c r="C10">
        <v>224392185</v>
      </c>
      <c r="D10">
        <v>221534653</v>
      </c>
      <c r="E10">
        <v>1</v>
      </c>
      <c r="F10">
        <v>1</v>
      </c>
      <c r="G10">
        <v>1</v>
      </c>
      <c r="H10">
        <v>2</v>
      </c>
      <c r="I10" t="s">
        <v>601</v>
      </c>
      <c r="J10" t="s">
        <v>602</v>
      </c>
      <c r="K10" t="s">
        <v>603</v>
      </c>
      <c r="L10">
        <v>1367</v>
      </c>
      <c r="N10">
        <v>1011</v>
      </c>
      <c r="O10" t="s">
        <v>610</v>
      </c>
      <c r="P10" t="s">
        <v>610</v>
      </c>
      <c r="Q10">
        <v>1</v>
      </c>
      <c r="X10">
        <v>17.399999999999999</v>
      </c>
      <c r="Y10">
        <v>0</v>
      </c>
      <c r="Z10">
        <v>115.27</v>
      </c>
      <c r="AA10">
        <v>13.5</v>
      </c>
      <c r="AB10">
        <v>0</v>
      </c>
      <c r="AC10">
        <v>0</v>
      </c>
      <c r="AD10">
        <v>1</v>
      </c>
      <c r="AE10">
        <v>0</v>
      </c>
      <c r="AF10" t="s">
        <v>2</v>
      </c>
      <c r="AG10">
        <v>17.399999999999999</v>
      </c>
      <c r="AH10">
        <v>2</v>
      </c>
      <c r="AI10">
        <v>224393642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ROW(Source!A30)</f>
        <v>30</v>
      </c>
      <c r="B11">
        <v>224393643</v>
      </c>
      <c r="C11">
        <v>224392185</v>
      </c>
      <c r="D11">
        <v>221390134</v>
      </c>
      <c r="E11">
        <v>1</v>
      </c>
      <c r="F11">
        <v>1</v>
      </c>
      <c r="G11">
        <v>1</v>
      </c>
      <c r="H11">
        <v>3</v>
      </c>
      <c r="I11" t="s">
        <v>604</v>
      </c>
      <c r="J11" t="s">
        <v>605</v>
      </c>
      <c r="K11" t="s">
        <v>606</v>
      </c>
      <c r="L11">
        <v>1339</v>
      </c>
      <c r="N11">
        <v>1007</v>
      </c>
      <c r="O11" t="s">
        <v>331</v>
      </c>
      <c r="P11" t="s">
        <v>331</v>
      </c>
      <c r="Q11">
        <v>1</v>
      </c>
      <c r="X11">
        <v>0.03</v>
      </c>
      <c r="Y11">
        <v>108.4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2</v>
      </c>
      <c r="AG11">
        <v>0.03</v>
      </c>
      <c r="AH11">
        <v>2</v>
      </c>
      <c r="AI11">
        <v>224393643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ROW(Source!A32)</f>
        <v>32</v>
      </c>
      <c r="B12">
        <v>224392203</v>
      </c>
      <c r="C12">
        <v>224392197</v>
      </c>
      <c r="D12">
        <v>213275850</v>
      </c>
      <c r="E12">
        <v>54</v>
      </c>
      <c r="F12">
        <v>1</v>
      </c>
      <c r="G12">
        <v>1</v>
      </c>
      <c r="H12">
        <v>1</v>
      </c>
      <c r="I12" t="s">
        <v>592</v>
      </c>
      <c r="J12" t="s">
        <v>2</v>
      </c>
      <c r="K12" t="s">
        <v>593</v>
      </c>
      <c r="L12">
        <v>1191</v>
      </c>
      <c r="N12">
        <v>74472246</v>
      </c>
      <c r="O12" t="s">
        <v>594</v>
      </c>
      <c r="P12" t="s">
        <v>594</v>
      </c>
      <c r="Q12">
        <v>1</v>
      </c>
      <c r="X12">
        <v>2.72</v>
      </c>
      <c r="Y12">
        <v>0</v>
      </c>
      <c r="Z12">
        <v>0</v>
      </c>
      <c r="AA12">
        <v>0</v>
      </c>
      <c r="AB12">
        <v>7.8</v>
      </c>
      <c r="AC12">
        <v>0</v>
      </c>
      <c r="AD12">
        <v>1</v>
      </c>
      <c r="AE12">
        <v>1</v>
      </c>
      <c r="AF12" t="s">
        <v>2</v>
      </c>
      <c r="AG12">
        <v>2.72</v>
      </c>
      <c r="AH12">
        <v>2</v>
      </c>
      <c r="AI12">
        <v>224392198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ROW(Source!A32)</f>
        <v>32</v>
      </c>
      <c r="B13">
        <v>224392204</v>
      </c>
      <c r="C13">
        <v>224392197</v>
      </c>
      <c r="D13">
        <v>213276063</v>
      </c>
      <c r="E13">
        <v>54</v>
      </c>
      <c r="F13">
        <v>1</v>
      </c>
      <c r="G13">
        <v>1</v>
      </c>
      <c r="H13">
        <v>1</v>
      </c>
      <c r="I13" t="s">
        <v>595</v>
      </c>
      <c r="J13" t="s">
        <v>2</v>
      </c>
      <c r="K13" t="s">
        <v>596</v>
      </c>
      <c r="L13">
        <v>1191</v>
      </c>
      <c r="N13">
        <v>74472246</v>
      </c>
      <c r="O13" t="s">
        <v>594</v>
      </c>
      <c r="P13" t="s">
        <v>594</v>
      </c>
      <c r="Q13">
        <v>1</v>
      </c>
      <c r="X13">
        <v>3.03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2</v>
      </c>
      <c r="AF13" t="s">
        <v>2</v>
      </c>
      <c r="AG13">
        <v>3.03</v>
      </c>
      <c r="AH13">
        <v>2</v>
      </c>
      <c r="AI13">
        <v>224392199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ROW(Source!A32)</f>
        <v>32</v>
      </c>
      <c r="B14">
        <v>224392205</v>
      </c>
      <c r="C14">
        <v>224392197</v>
      </c>
      <c r="D14">
        <v>213434672</v>
      </c>
      <c r="E14">
        <v>1</v>
      </c>
      <c r="F14">
        <v>1</v>
      </c>
      <c r="G14">
        <v>1</v>
      </c>
      <c r="H14">
        <v>2</v>
      </c>
      <c r="I14" t="s">
        <v>597</v>
      </c>
      <c r="J14" t="s">
        <v>598</v>
      </c>
      <c r="K14" t="s">
        <v>599</v>
      </c>
      <c r="L14">
        <v>1368</v>
      </c>
      <c r="N14">
        <v>1011</v>
      </c>
      <c r="O14" t="s">
        <v>600</v>
      </c>
      <c r="P14" t="s">
        <v>600</v>
      </c>
      <c r="Q14">
        <v>1</v>
      </c>
      <c r="X14">
        <v>2.96</v>
      </c>
      <c r="Y14">
        <v>0</v>
      </c>
      <c r="Z14">
        <v>79.069999999999993</v>
      </c>
      <c r="AA14">
        <v>13.5</v>
      </c>
      <c r="AB14">
        <v>0</v>
      </c>
      <c r="AC14">
        <v>0</v>
      </c>
      <c r="AD14">
        <v>1</v>
      </c>
      <c r="AE14">
        <v>0</v>
      </c>
      <c r="AF14" t="s">
        <v>2</v>
      </c>
      <c r="AG14">
        <v>2.96</v>
      </c>
      <c r="AH14">
        <v>2</v>
      </c>
      <c r="AI14">
        <v>224392200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ROW(Source!A32)</f>
        <v>32</v>
      </c>
      <c r="B15">
        <v>224392206</v>
      </c>
      <c r="C15">
        <v>224392197</v>
      </c>
      <c r="D15">
        <v>213436148</v>
      </c>
      <c r="E15">
        <v>1</v>
      </c>
      <c r="F15">
        <v>1</v>
      </c>
      <c r="G15">
        <v>1</v>
      </c>
      <c r="H15">
        <v>2</v>
      </c>
      <c r="I15" t="s">
        <v>611</v>
      </c>
      <c r="J15" t="s">
        <v>612</v>
      </c>
      <c r="K15" t="s">
        <v>613</v>
      </c>
      <c r="L15">
        <v>1368</v>
      </c>
      <c r="N15">
        <v>1011</v>
      </c>
      <c r="O15" t="s">
        <v>600</v>
      </c>
      <c r="P15" t="s">
        <v>600</v>
      </c>
      <c r="Q15">
        <v>1</v>
      </c>
      <c r="X15">
        <v>7.0000000000000007E-2</v>
      </c>
      <c r="Y15">
        <v>0</v>
      </c>
      <c r="Z15">
        <v>89.54</v>
      </c>
      <c r="AA15">
        <v>11.6</v>
      </c>
      <c r="AB15">
        <v>0</v>
      </c>
      <c r="AC15">
        <v>0</v>
      </c>
      <c r="AD15">
        <v>1</v>
      </c>
      <c r="AE15">
        <v>0</v>
      </c>
      <c r="AF15" t="s">
        <v>2</v>
      </c>
      <c r="AG15">
        <v>7.0000000000000007E-2</v>
      </c>
      <c r="AH15">
        <v>2</v>
      </c>
      <c r="AI15">
        <v>224392201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ROW(Source!A32)</f>
        <v>32</v>
      </c>
      <c r="B16">
        <v>224392207</v>
      </c>
      <c r="C16">
        <v>224392197</v>
      </c>
      <c r="D16">
        <v>213291465</v>
      </c>
      <c r="E16">
        <v>1</v>
      </c>
      <c r="F16">
        <v>1</v>
      </c>
      <c r="G16">
        <v>1</v>
      </c>
      <c r="H16">
        <v>3</v>
      </c>
      <c r="I16" t="s">
        <v>604</v>
      </c>
      <c r="J16" t="s">
        <v>605</v>
      </c>
      <c r="K16" t="s">
        <v>606</v>
      </c>
      <c r="L16">
        <v>1339</v>
      </c>
      <c r="N16">
        <v>1007</v>
      </c>
      <c r="O16" t="s">
        <v>331</v>
      </c>
      <c r="P16" t="s">
        <v>331</v>
      </c>
      <c r="Q16">
        <v>1</v>
      </c>
      <c r="X16">
        <v>0.02</v>
      </c>
      <c r="Y16">
        <v>108.4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2</v>
      </c>
      <c r="AG16">
        <v>0.02</v>
      </c>
      <c r="AH16">
        <v>2</v>
      </c>
      <c r="AI16">
        <v>224392202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ROW(Source!A33)</f>
        <v>33</v>
      </c>
      <c r="B17">
        <v>224392211</v>
      </c>
      <c r="C17">
        <v>224392208</v>
      </c>
      <c r="D17">
        <v>213275850</v>
      </c>
      <c r="E17">
        <v>54</v>
      </c>
      <c r="F17">
        <v>1</v>
      </c>
      <c r="G17">
        <v>1</v>
      </c>
      <c r="H17">
        <v>1</v>
      </c>
      <c r="I17" t="s">
        <v>592</v>
      </c>
      <c r="J17" t="s">
        <v>2</v>
      </c>
      <c r="K17" t="s">
        <v>593</v>
      </c>
      <c r="L17">
        <v>1191</v>
      </c>
      <c r="N17">
        <v>74472246</v>
      </c>
      <c r="O17" t="s">
        <v>594</v>
      </c>
      <c r="P17" t="s">
        <v>594</v>
      </c>
      <c r="Q17">
        <v>1</v>
      </c>
      <c r="X17">
        <v>85.8</v>
      </c>
      <c r="Y17">
        <v>0</v>
      </c>
      <c r="Z17">
        <v>0</v>
      </c>
      <c r="AA17">
        <v>0</v>
      </c>
      <c r="AB17">
        <v>7.8</v>
      </c>
      <c r="AC17">
        <v>0</v>
      </c>
      <c r="AD17">
        <v>1</v>
      </c>
      <c r="AE17">
        <v>1</v>
      </c>
      <c r="AF17" t="s">
        <v>2</v>
      </c>
      <c r="AG17">
        <v>85.8</v>
      </c>
      <c r="AH17">
        <v>2</v>
      </c>
      <c r="AI17">
        <v>224392209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ROW(Source!A33)</f>
        <v>33</v>
      </c>
      <c r="B18">
        <v>224392212</v>
      </c>
      <c r="C18">
        <v>224392208</v>
      </c>
      <c r="D18">
        <v>213436466</v>
      </c>
      <c r="E18">
        <v>1</v>
      </c>
      <c r="F18">
        <v>1</v>
      </c>
      <c r="G18">
        <v>1</v>
      </c>
      <c r="H18">
        <v>2</v>
      </c>
      <c r="I18" t="s">
        <v>614</v>
      </c>
      <c r="J18" t="s">
        <v>615</v>
      </c>
      <c r="K18" t="s">
        <v>616</v>
      </c>
      <c r="L18">
        <v>1368</v>
      </c>
      <c r="N18">
        <v>1011</v>
      </c>
      <c r="O18" t="s">
        <v>600</v>
      </c>
      <c r="P18" t="s">
        <v>600</v>
      </c>
      <c r="Q18">
        <v>1</v>
      </c>
      <c r="X18">
        <v>286</v>
      </c>
      <c r="Y18">
        <v>0</v>
      </c>
      <c r="Z18">
        <v>2.96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2</v>
      </c>
      <c r="AG18">
        <v>286</v>
      </c>
      <c r="AH18">
        <v>2</v>
      </c>
      <c r="AI18">
        <v>224392210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ROW(Source!A217)</f>
        <v>217</v>
      </c>
      <c r="B19">
        <v>224393675</v>
      </c>
      <c r="C19">
        <v>224392213</v>
      </c>
      <c r="D19">
        <v>221373376</v>
      </c>
      <c r="E19">
        <v>68</v>
      </c>
      <c r="F19">
        <v>1</v>
      </c>
      <c r="G19">
        <v>1</v>
      </c>
      <c r="H19">
        <v>1</v>
      </c>
      <c r="I19" t="s">
        <v>617</v>
      </c>
      <c r="J19" t="s">
        <v>2</v>
      </c>
      <c r="K19" t="s">
        <v>618</v>
      </c>
      <c r="L19">
        <v>1191</v>
      </c>
      <c r="N19">
        <v>74472246</v>
      </c>
      <c r="O19" t="s">
        <v>594</v>
      </c>
      <c r="P19" t="s">
        <v>594</v>
      </c>
      <c r="Q19">
        <v>1</v>
      </c>
      <c r="X19">
        <v>0.85</v>
      </c>
      <c r="Y19">
        <v>0</v>
      </c>
      <c r="Z19">
        <v>0</v>
      </c>
      <c r="AA19">
        <v>0</v>
      </c>
      <c r="AB19">
        <v>7.94</v>
      </c>
      <c r="AC19">
        <v>0</v>
      </c>
      <c r="AD19">
        <v>1</v>
      </c>
      <c r="AE19">
        <v>1</v>
      </c>
      <c r="AF19" t="s">
        <v>2</v>
      </c>
      <c r="AG19">
        <v>0.85</v>
      </c>
      <c r="AH19">
        <v>2</v>
      </c>
      <c r="AI19">
        <v>224393675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ROW(Source!A217)</f>
        <v>217</v>
      </c>
      <c r="B20">
        <v>224393676</v>
      </c>
      <c r="C20">
        <v>224392213</v>
      </c>
      <c r="D20">
        <v>221373598</v>
      </c>
      <c r="E20">
        <v>68</v>
      </c>
      <c r="F20">
        <v>1</v>
      </c>
      <c r="G20">
        <v>1</v>
      </c>
      <c r="H20">
        <v>1</v>
      </c>
      <c r="I20" t="s">
        <v>595</v>
      </c>
      <c r="J20" t="s">
        <v>2</v>
      </c>
      <c r="K20" t="s">
        <v>596</v>
      </c>
      <c r="L20">
        <v>1191</v>
      </c>
      <c r="N20">
        <v>74472246</v>
      </c>
      <c r="O20" t="s">
        <v>594</v>
      </c>
      <c r="P20" t="s">
        <v>594</v>
      </c>
      <c r="Q20">
        <v>1</v>
      </c>
      <c r="X20">
        <v>7.0000000000000007E-2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2</v>
      </c>
      <c r="AF20" t="s">
        <v>2</v>
      </c>
      <c r="AG20">
        <v>7.0000000000000007E-2</v>
      </c>
      <c r="AH20">
        <v>2</v>
      </c>
      <c r="AI20">
        <v>224393676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ROW(Source!A217)</f>
        <v>217</v>
      </c>
      <c r="B21">
        <v>224393677</v>
      </c>
      <c r="C21">
        <v>224392213</v>
      </c>
      <c r="D21">
        <v>221535312</v>
      </c>
      <c r="E21">
        <v>1</v>
      </c>
      <c r="F21">
        <v>1</v>
      </c>
      <c r="G21">
        <v>1</v>
      </c>
      <c r="H21">
        <v>2</v>
      </c>
      <c r="I21" t="s">
        <v>619</v>
      </c>
      <c r="J21" t="s">
        <v>620</v>
      </c>
      <c r="K21" t="s">
        <v>621</v>
      </c>
      <c r="L21">
        <v>1367</v>
      </c>
      <c r="N21">
        <v>1011</v>
      </c>
      <c r="O21" t="s">
        <v>610</v>
      </c>
      <c r="P21" t="s">
        <v>610</v>
      </c>
      <c r="Q21">
        <v>1</v>
      </c>
      <c r="X21">
        <v>7.0000000000000007E-2</v>
      </c>
      <c r="Y21">
        <v>0</v>
      </c>
      <c r="Z21">
        <v>90.4</v>
      </c>
      <c r="AA21">
        <v>11.6</v>
      </c>
      <c r="AB21">
        <v>0</v>
      </c>
      <c r="AC21">
        <v>0</v>
      </c>
      <c r="AD21">
        <v>1</v>
      </c>
      <c r="AE21">
        <v>0</v>
      </c>
      <c r="AF21" t="s">
        <v>2</v>
      </c>
      <c r="AG21">
        <v>7.0000000000000007E-2</v>
      </c>
      <c r="AH21">
        <v>2</v>
      </c>
      <c r="AI21">
        <v>224393677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ROW(Source!A217)</f>
        <v>217</v>
      </c>
      <c r="B22">
        <v>224393678</v>
      </c>
      <c r="C22">
        <v>224392213</v>
      </c>
      <c r="D22">
        <v>221535613</v>
      </c>
      <c r="E22">
        <v>1</v>
      </c>
      <c r="F22">
        <v>1</v>
      </c>
      <c r="G22">
        <v>1</v>
      </c>
      <c r="H22">
        <v>2</v>
      </c>
      <c r="I22" t="s">
        <v>622</v>
      </c>
      <c r="J22" t="s">
        <v>623</v>
      </c>
      <c r="K22" t="s">
        <v>624</v>
      </c>
      <c r="L22">
        <v>1367</v>
      </c>
      <c r="N22">
        <v>1011</v>
      </c>
      <c r="O22" t="s">
        <v>610</v>
      </c>
      <c r="P22" t="s">
        <v>610</v>
      </c>
      <c r="Q22">
        <v>1</v>
      </c>
      <c r="X22">
        <v>0.4</v>
      </c>
      <c r="Y22">
        <v>0</v>
      </c>
      <c r="Z22">
        <v>4.91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2</v>
      </c>
      <c r="AG22">
        <v>0.4</v>
      </c>
      <c r="AH22">
        <v>2</v>
      </c>
      <c r="AI22">
        <v>224393678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ROW(Source!A217)</f>
        <v>217</v>
      </c>
      <c r="B23">
        <v>224393679</v>
      </c>
      <c r="C23">
        <v>224392213</v>
      </c>
      <c r="D23">
        <v>221385932</v>
      </c>
      <c r="E23">
        <v>1</v>
      </c>
      <c r="F23">
        <v>1</v>
      </c>
      <c r="G23">
        <v>1</v>
      </c>
      <c r="H23">
        <v>3</v>
      </c>
      <c r="I23" t="s">
        <v>625</v>
      </c>
      <c r="J23" t="s">
        <v>626</v>
      </c>
      <c r="K23" t="s">
        <v>627</v>
      </c>
      <c r="L23">
        <v>1339</v>
      </c>
      <c r="N23">
        <v>1007</v>
      </c>
      <c r="O23" t="s">
        <v>331</v>
      </c>
      <c r="P23" t="s">
        <v>331</v>
      </c>
      <c r="Q23">
        <v>1</v>
      </c>
      <c r="X23">
        <v>0.15</v>
      </c>
      <c r="Y23">
        <v>2.44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2</v>
      </c>
      <c r="AG23">
        <v>0.15</v>
      </c>
      <c r="AH23">
        <v>2</v>
      </c>
      <c r="AI23">
        <v>224393679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ROW(Source!A217)</f>
        <v>217</v>
      </c>
      <c r="B24">
        <v>224393680</v>
      </c>
      <c r="C24">
        <v>224392213</v>
      </c>
      <c r="D24">
        <v>221374274</v>
      </c>
      <c r="E24">
        <v>68</v>
      </c>
      <c r="F24">
        <v>1</v>
      </c>
      <c r="G24">
        <v>1</v>
      </c>
      <c r="H24">
        <v>3</v>
      </c>
      <c r="I24" t="s">
        <v>767</v>
      </c>
      <c r="J24" t="s">
        <v>2</v>
      </c>
      <c r="K24" t="s">
        <v>768</v>
      </c>
      <c r="L24">
        <v>1339</v>
      </c>
      <c r="N24">
        <v>1007</v>
      </c>
      <c r="O24" t="s">
        <v>331</v>
      </c>
      <c r="P24" t="s">
        <v>331</v>
      </c>
      <c r="Q24">
        <v>1</v>
      </c>
      <c r="X24">
        <v>1.1499999999999999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 t="s">
        <v>2</v>
      </c>
      <c r="AG24">
        <v>1.1499999999999999</v>
      </c>
      <c r="AH24">
        <v>3</v>
      </c>
      <c r="AI24">
        <v>-1</v>
      </c>
      <c r="AJ24" t="s">
        <v>2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ROW(Source!A219)</f>
        <v>219</v>
      </c>
      <c r="B25">
        <v>224393682</v>
      </c>
      <c r="C25">
        <v>224392226</v>
      </c>
      <c r="D25">
        <v>221373376</v>
      </c>
      <c r="E25">
        <v>68</v>
      </c>
      <c r="F25">
        <v>1</v>
      </c>
      <c r="G25">
        <v>1</v>
      </c>
      <c r="H25">
        <v>1</v>
      </c>
      <c r="I25" t="s">
        <v>617</v>
      </c>
      <c r="J25" t="s">
        <v>2</v>
      </c>
      <c r="K25" t="s">
        <v>618</v>
      </c>
      <c r="L25">
        <v>1191</v>
      </c>
      <c r="N25">
        <v>74472246</v>
      </c>
      <c r="O25" t="s">
        <v>594</v>
      </c>
      <c r="P25" t="s">
        <v>594</v>
      </c>
      <c r="Q25">
        <v>1</v>
      </c>
      <c r="X25">
        <v>0.78</v>
      </c>
      <c r="Y25">
        <v>0</v>
      </c>
      <c r="Z25">
        <v>0</v>
      </c>
      <c r="AA25">
        <v>0</v>
      </c>
      <c r="AB25">
        <v>7.94</v>
      </c>
      <c r="AC25">
        <v>0</v>
      </c>
      <c r="AD25">
        <v>1</v>
      </c>
      <c r="AE25">
        <v>1</v>
      </c>
      <c r="AF25" t="s">
        <v>2</v>
      </c>
      <c r="AG25">
        <v>0.78</v>
      </c>
      <c r="AH25">
        <v>2</v>
      </c>
      <c r="AI25">
        <v>224393682</v>
      </c>
      <c r="AJ25">
        <v>24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ROW(Source!A219)</f>
        <v>219</v>
      </c>
      <c r="B26">
        <v>224393683</v>
      </c>
      <c r="C26">
        <v>224392226</v>
      </c>
      <c r="D26">
        <v>221373598</v>
      </c>
      <c r="E26">
        <v>68</v>
      </c>
      <c r="F26">
        <v>1</v>
      </c>
      <c r="G26">
        <v>1</v>
      </c>
      <c r="H26">
        <v>1</v>
      </c>
      <c r="I26" t="s">
        <v>595</v>
      </c>
      <c r="J26" t="s">
        <v>2</v>
      </c>
      <c r="K26" t="s">
        <v>596</v>
      </c>
      <c r="L26">
        <v>1191</v>
      </c>
      <c r="N26">
        <v>74472246</v>
      </c>
      <c r="O26" t="s">
        <v>594</v>
      </c>
      <c r="P26" t="s">
        <v>594</v>
      </c>
      <c r="Q26">
        <v>1</v>
      </c>
      <c r="X26">
        <v>7.0000000000000007E-2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2</v>
      </c>
      <c r="AF26" t="s">
        <v>2</v>
      </c>
      <c r="AG26">
        <v>7.0000000000000007E-2</v>
      </c>
      <c r="AH26">
        <v>2</v>
      </c>
      <c r="AI26">
        <v>224393683</v>
      </c>
      <c r="AJ26">
        <v>25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ROW(Source!A219)</f>
        <v>219</v>
      </c>
      <c r="B27">
        <v>224393684</v>
      </c>
      <c r="C27">
        <v>224392226</v>
      </c>
      <c r="D27">
        <v>221535312</v>
      </c>
      <c r="E27">
        <v>1</v>
      </c>
      <c r="F27">
        <v>1</v>
      </c>
      <c r="G27">
        <v>1</v>
      </c>
      <c r="H27">
        <v>2</v>
      </c>
      <c r="I27" t="s">
        <v>619</v>
      </c>
      <c r="J27" t="s">
        <v>620</v>
      </c>
      <c r="K27" t="s">
        <v>621</v>
      </c>
      <c r="L27">
        <v>1367</v>
      </c>
      <c r="N27">
        <v>1011</v>
      </c>
      <c r="O27" t="s">
        <v>610</v>
      </c>
      <c r="P27" t="s">
        <v>610</v>
      </c>
      <c r="Q27">
        <v>1</v>
      </c>
      <c r="X27">
        <v>7.0000000000000007E-2</v>
      </c>
      <c r="Y27">
        <v>0</v>
      </c>
      <c r="Z27">
        <v>90.4</v>
      </c>
      <c r="AA27">
        <v>11.6</v>
      </c>
      <c r="AB27">
        <v>0</v>
      </c>
      <c r="AC27">
        <v>0</v>
      </c>
      <c r="AD27">
        <v>1</v>
      </c>
      <c r="AE27">
        <v>0</v>
      </c>
      <c r="AF27" t="s">
        <v>2</v>
      </c>
      <c r="AG27">
        <v>7.0000000000000007E-2</v>
      </c>
      <c r="AH27">
        <v>2</v>
      </c>
      <c r="AI27">
        <v>224393684</v>
      </c>
      <c r="AJ27">
        <v>26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ROW(Source!A219)</f>
        <v>219</v>
      </c>
      <c r="B28">
        <v>224393685</v>
      </c>
      <c r="C28">
        <v>224392226</v>
      </c>
      <c r="D28">
        <v>221535613</v>
      </c>
      <c r="E28">
        <v>1</v>
      </c>
      <c r="F28">
        <v>1</v>
      </c>
      <c r="G28">
        <v>1</v>
      </c>
      <c r="H28">
        <v>2</v>
      </c>
      <c r="I28" t="s">
        <v>622</v>
      </c>
      <c r="J28" t="s">
        <v>623</v>
      </c>
      <c r="K28" t="s">
        <v>624</v>
      </c>
      <c r="L28">
        <v>1367</v>
      </c>
      <c r="N28">
        <v>1011</v>
      </c>
      <c r="O28" t="s">
        <v>610</v>
      </c>
      <c r="P28" t="s">
        <v>610</v>
      </c>
      <c r="Q28">
        <v>1</v>
      </c>
      <c r="X28">
        <v>0.36</v>
      </c>
      <c r="Y28">
        <v>0</v>
      </c>
      <c r="Z28">
        <v>4.91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2</v>
      </c>
      <c r="AG28">
        <v>0.36</v>
      </c>
      <c r="AH28">
        <v>2</v>
      </c>
      <c r="AI28">
        <v>224393685</v>
      </c>
      <c r="AJ28">
        <v>27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ROW(Source!A219)</f>
        <v>219</v>
      </c>
      <c r="B29">
        <v>224393686</v>
      </c>
      <c r="C29">
        <v>224392226</v>
      </c>
      <c r="D29">
        <v>221385932</v>
      </c>
      <c r="E29">
        <v>1</v>
      </c>
      <c r="F29">
        <v>1</v>
      </c>
      <c r="G29">
        <v>1</v>
      </c>
      <c r="H29">
        <v>3</v>
      </c>
      <c r="I29" t="s">
        <v>625</v>
      </c>
      <c r="J29" t="s">
        <v>626</v>
      </c>
      <c r="K29" t="s">
        <v>627</v>
      </c>
      <c r="L29">
        <v>1339</v>
      </c>
      <c r="N29">
        <v>1007</v>
      </c>
      <c r="O29" t="s">
        <v>331</v>
      </c>
      <c r="P29" t="s">
        <v>331</v>
      </c>
      <c r="Q29">
        <v>1</v>
      </c>
      <c r="X29">
        <v>0.15</v>
      </c>
      <c r="Y29">
        <v>2.44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2</v>
      </c>
      <c r="AG29">
        <v>0.15</v>
      </c>
      <c r="AH29">
        <v>2</v>
      </c>
      <c r="AI29">
        <v>224393686</v>
      </c>
      <c r="AJ29">
        <v>28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ROW(Source!A219)</f>
        <v>219</v>
      </c>
      <c r="B30">
        <v>224393687</v>
      </c>
      <c r="C30">
        <v>224392226</v>
      </c>
      <c r="D30">
        <v>221374314</v>
      </c>
      <c r="E30">
        <v>68</v>
      </c>
      <c r="F30">
        <v>1</v>
      </c>
      <c r="G30">
        <v>1</v>
      </c>
      <c r="H30">
        <v>3</v>
      </c>
      <c r="I30" t="s">
        <v>769</v>
      </c>
      <c r="J30" t="s">
        <v>2</v>
      </c>
      <c r="K30" t="s">
        <v>770</v>
      </c>
      <c r="L30">
        <v>1339</v>
      </c>
      <c r="N30">
        <v>1007</v>
      </c>
      <c r="O30" t="s">
        <v>331</v>
      </c>
      <c r="P30" t="s">
        <v>331</v>
      </c>
      <c r="Q30">
        <v>1</v>
      </c>
      <c r="X30">
        <v>1.1000000000000001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 t="s">
        <v>2</v>
      </c>
      <c r="AG30">
        <v>1.1000000000000001</v>
      </c>
      <c r="AH30">
        <v>3</v>
      </c>
      <c r="AI30">
        <v>-1</v>
      </c>
      <c r="AJ30" t="s">
        <v>2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ROW(Source!A221)</f>
        <v>221</v>
      </c>
      <c r="B31">
        <v>224393689</v>
      </c>
      <c r="C31">
        <v>224392239</v>
      </c>
      <c r="D31">
        <v>221373368</v>
      </c>
      <c r="E31">
        <v>68</v>
      </c>
      <c r="F31">
        <v>1</v>
      </c>
      <c r="G31">
        <v>1</v>
      </c>
      <c r="H31">
        <v>1</v>
      </c>
      <c r="I31" t="s">
        <v>592</v>
      </c>
      <c r="J31" t="s">
        <v>2</v>
      </c>
      <c r="K31" t="s">
        <v>609</v>
      </c>
      <c r="L31">
        <v>1191</v>
      </c>
      <c r="N31">
        <v>74472246</v>
      </c>
      <c r="O31" t="s">
        <v>594</v>
      </c>
      <c r="P31" t="s">
        <v>594</v>
      </c>
      <c r="Q31">
        <v>1</v>
      </c>
      <c r="X31">
        <v>135</v>
      </c>
      <c r="Y31">
        <v>0</v>
      </c>
      <c r="Z31">
        <v>0</v>
      </c>
      <c r="AA31">
        <v>0</v>
      </c>
      <c r="AB31">
        <v>7.8</v>
      </c>
      <c r="AC31">
        <v>0</v>
      </c>
      <c r="AD31">
        <v>1</v>
      </c>
      <c r="AE31">
        <v>1</v>
      </c>
      <c r="AF31" t="s">
        <v>2</v>
      </c>
      <c r="AG31">
        <v>135</v>
      </c>
      <c r="AH31">
        <v>2</v>
      </c>
      <c r="AI31">
        <v>224393689</v>
      </c>
      <c r="AJ31">
        <v>29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ROW(Source!A221)</f>
        <v>221</v>
      </c>
      <c r="B32">
        <v>224393690</v>
      </c>
      <c r="C32">
        <v>224392239</v>
      </c>
      <c r="D32">
        <v>221373598</v>
      </c>
      <c r="E32">
        <v>68</v>
      </c>
      <c r="F32">
        <v>1</v>
      </c>
      <c r="G32">
        <v>1</v>
      </c>
      <c r="H32">
        <v>1</v>
      </c>
      <c r="I32" t="s">
        <v>595</v>
      </c>
      <c r="J32" t="s">
        <v>2</v>
      </c>
      <c r="K32" t="s">
        <v>596</v>
      </c>
      <c r="L32">
        <v>1191</v>
      </c>
      <c r="N32">
        <v>74472246</v>
      </c>
      <c r="O32" t="s">
        <v>594</v>
      </c>
      <c r="P32" t="s">
        <v>594</v>
      </c>
      <c r="Q32">
        <v>1</v>
      </c>
      <c r="X32">
        <v>18.12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2</v>
      </c>
      <c r="AF32" t="s">
        <v>2</v>
      </c>
      <c r="AG32">
        <v>18.12</v>
      </c>
      <c r="AH32">
        <v>2</v>
      </c>
      <c r="AI32">
        <v>224393690</v>
      </c>
      <c r="AJ32">
        <v>30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ROW(Source!A221)</f>
        <v>221</v>
      </c>
      <c r="B33">
        <v>224393691</v>
      </c>
      <c r="C33">
        <v>224392239</v>
      </c>
      <c r="D33">
        <v>221535081</v>
      </c>
      <c r="E33">
        <v>1</v>
      </c>
      <c r="F33">
        <v>1</v>
      </c>
      <c r="G33">
        <v>1</v>
      </c>
      <c r="H33">
        <v>2</v>
      </c>
      <c r="I33" t="s">
        <v>628</v>
      </c>
      <c r="J33" t="s">
        <v>629</v>
      </c>
      <c r="K33" t="s">
        <v>630</v>
      </c>
      <c r="L33">
        <v>1367</v>
      </c>
      <c r="N33">
        <v>1011</v>
      </c>
      <c r="O33" t="s">
        <v>610</v>
      </c>
      <c r="P33" t="s">
        <v>610</v>
      </c>
      <c r="Q33">
        <v>1</v>
      </c>
      <c r="X33">
        <v>18</v>
      </c>
      <c r="Y33">
        <v>0</v>
      </c>
      <c r="Z33">
        <v>86.4</v>
      </c>
      <c r="AA33">
        <v>13.5</v>
      </c>
      <c r="AB33">
        <v>0</v>
      </c>
      <c r="AC33">
        <v>0</v>
      </c>
      <c r="AD33">
        <v>1</v>
      </c>
      <c r="AE33">
        <v>0</v>
      </c>
      <c r="AF33" t="s">
        <v>2</v>
      </c>
      <c r="AG33">
        <v>18</v>
      </c>
      <c r="AH33">
        <v>2</v>
      </c>
      <c r="AI33">
        <v>224393691</v>
      </c>
      <c r="AJ33">
        <v>31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ROW(Source!A221)</f>
        <v>221</v>
      </c>
      <c r="B34">
        <v>224393692</v>
      </c>
      <c r="C34">
        <v>224392239</v>
      </c>
      <c r="D34">
        <v>221535417</v>
      </c>
      <c r="E34">
        <v>1</v>
      </c>
      <c r="F34">
        <v>1</v>
      </c>
      <c r="G34">
        <v>1</v>
      </c>
      <c r="H34">
        <v>2</v>
      </c>
      <c r="I34" t="s">
        <v>631</v>
      </c>
      <c r="J34" t="s">
        <v>632</v>
      </c>
      <c r="K34" t="s">
        <v>633</v>
      </c>
      <c r="L34">
        <v>1367</v>
      </c>
      <c r="N34">
        <v>1011</v>
      </c>
      <c r="O34" t="s">
        <v>610</v>
      </c>
      <c r="P34" t="s">
        <v>610</v>
      </c>
      <c r="Q34">
        <v>1</v>
      </c>
      <c r="X34">
        <v>5.93</v>
      </c>
      <c r="Y34">
        <v>0</v>
      </c>
      <c r="Z34">
        <v>0.5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2</v>
      </c>
      <c r="AG34">
        <v>5.93</v>
      </c>
      <c r="AH34">
        <v>2</v>
      </c>
      <c r="AI34">
        <v>224393692</v>
      </c>
      <c r="AJ34">
        <v>32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ROW(Source!A221)</f>
        <v>221</v>
      </c>
      <c r="B35">
        <v>224393693</v>
      </c>
      <c r="C35">
        <v>224392239</v>
      </c>
      <c r="D35">
        <v>221536069</v>
      </c>
      <c r="E35">
        <v>1</v>
      </c>
      <c r="F35">
        <v>1</v>
      </c>
      <c r="G35">
        <v>1</v>
      </c>
      <c r="H35">
        <v>2</v>
      </c>
      <c r="I35" t="s">
        <v>634</v>
      </c>
      <c r="J35" t="s">
        <v>635</v>
      </c>
      <c r="K35" t="s">
        <v>636</v>
      </c>
      <c r="L35">
        <v>1367</v>
      </c>
      <c r="N35">
        <v>1011</v>
      </c>
      <c r="O35" t="s">
        <v>610</v>
      </c>
      <c r="P35" t="s">
        <v>610</v>
      </c>
      <c r="Q35">
        <v>1</v>
      </c>
      <c r="X35">
        <v>0.12</v>
      </c>
      <c r="Y35">
        <v>0</v>
      </c>
      <c r="Z35">
        <v>65.709999999999994</v>
      </c>
      <c r="AA35">
        <v>11.6</v>
      </c>
      <c r="AB35">
        <v>0</v>
      </c>
      <c r="AC35">
        <v>0</v>
      </c>
      <c r="AD35">
        <v>1</v>
      </c>
      <c r="AE35">
        <v>0</v>
      </c>
      <c r="AF35" t="s">
        <v>2</v>
      </c>
      <c r="AG35">
        <v>0.12</v>
      </c>
      <c r="AH35">
        <v>2</v>
      </c>
      <c r="AI35">
        <v>224393693</v>
      </c>
      <c r="AJ35">
        <v>33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ROW(Source!A221)</f>
        <v>221</v>
      </c>
      <c r="B36">
        <v>224393694</v>
      </c>
      <c r="C36">
        <v>224392239</v>
      </c>
      <c r="D36">
        <v>221385932</v>
      </c>
      <c r="E36">
        <v>1</v>
      </c>
      <c r="F36">
        <v>1</v>
      </c>
      <c r="G36">
        <v>1</v>
      </c>
      <c r="H36">
        <v>3</v>
      </c>
      <c r="I36" t="s">
        <v>625</v>
      </c>
      <c r="J36" t="s">
        <v>626</v>
      </c>
      <c r="K36" t="s">
        <v>627</v>
      </c>
      <c r="L36">
        <v>1339</v>
      </c>
      <c r="N36">
        <v>1007</v>
      </c>
      <c r="O36" t="s">
        <v>331</v>
      </c>
      <c r="P36" t="s">
        <v>331</v>
      </c>
      <c r="Q36">
        <v>1</v>
      </c>
      <c r="X36">
        <v>1.75</v>
      </c>
      <c r="Y36">
        <v>2.44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2</v>
      </c>
      <c r="AG36">
        <v>1.75</v>
      </c>
      <c r="AH36">
        <v>2</v>
      </c>
      <c r="AI36">
        <v>224393694</v>
      </c>
      <c r="AJ36">
        <v>34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ROW(Source!A221)</f>
        <v>221</v>
      </c>
      <c r="B37">
        <v>224393695</v>
      </c>
      <c r="C37">
        <v>224392239</v>
      </c>
      <c r="D37">
        <v>221386416</v>
      </c>
      <c r="E37">
        <v>1</v>
      </c>
      <c r="F37">
        <v>1</v>
      </c>
      <c r="G37">
        <v>1</v>
      </c>
      <c r="H37">
        <v>3</v>
      </c>
      <c r="I37" t="s">
        <v>637</v>
      </c>
      <c r="J37" t="s">
        <v>638</v>
      </c>
      <c r="K37" t="s">
        <v>639</v>
      </c>
      <c r="L37">
        <v>1327</v>
      </c>
      <c r="N37">
        <v>1005</v>
      </c>
      <c r="O37" t="s">
        <v>445</v>
      </c>
      <c r="P37" t="s">
        <v>445</v>
      </c>
      <c r="Q37">
        <v>1</v>
      </c>
      <c r="X37">
        <v>250</v>
      </c>
      <c r="Y37">
        <v>3.62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2</v>
      </c>
      <c r="AG37">
        <v>250</v>
      </c>
      <c r="AH37">
        <v>2</v>
      </c>
      <c r="AI37">
        <v>224393695</v>
      </c>
      <c r="AJ37">
        <v>35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ROW(Source!A221)</f>
        <v>221</v>
      </c>
      <c r="B38">
        <v>224393696</v>
      </c>
      <c r="C38">
        <v>224392239</v>
      </c>
      <c r="D38">
        <v>221374418</v>
      </c>
      <c r="E38">
        <v>68</v>
      </c>
      <c r="F38">
        <v>1</v>
      </c>
      <c r="G38">
        <v>1</v>
      </c>
      <c r="H38">
        <v>3</v>
      </c>
      <c r="I38" t="s">
        <v>771</v>
      </c>
      <c r="J38" t="s">
        <v>2</v>
      </c>
      <c r="K38" t="s">
        <v>772</v>
      </c>
      <c r="L38">
        <v>1339</v>
      </c>
      <c r="N38">
        <v>1007</v>
      </c>
      <c r="O38" t="s">
        <v>331</v>
      </c>
      <c r="P38" t="s">
        <v>331</v>
      </c>
      <c r="Q38">
        <v>1</v>
      </c>
      <c r="X38">
        <v>102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 t="s">
        <v>2</v>
      </c>
      <c r="AG38">
        <v>102</v>
      </c>
      <c r="AH38">
        <v>3</v>
      </c>
      <c r="AI38">
        <v>-1</v>
      </c>
      <c r="AJ38" t="s">
        <v>2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ROW(Source!A223)</f>
        <v>223</v>
      </c>
      <c r="B39">
        <v>224393699</v>
      </c>
      <c r="C39">
        <v>224392256</v>
      </c>
      <c r="D39">
        <v>221373402</v>
      </c>
      <c r="E39">
        <v>68</v>
      </c>
      <c r="F39">
        <v>1</v>
      </c>
      <c r="G39">
        <v>1</v>
      </c>
      <c r="H39">
        <v>1</v>
      </c>
      <c r="I39" t="s">
        <v>640</v>
      </c>
      <c r="J39" t="s">
        <v>2</v>
      </c>
      <c r="K39" t="s">
        <v>641</v>
      </c>
      <c r="L39">
        <v>1191</v>
      </c>
      <c r="N39">
        <v>74472246</v>
      </c>
      <c r="O39" t="s">
        <v>594</v>
      </c>
      <c r="P39" t="s">
        <v>594</v>
      </c>
      <c r="Q39">
        <v>1</v>
      </c>
      <c r="X39">
        <v>179</v>
      </c>
      <c r="Y39">
        <v>0</v>
      </c>
      <c r="Z39">
        <v>0</v>
      </c>
      <c r="AA39">
        <v>0</v>
      </c>
      <c r="AB39">
        <v>8.5299999999999994</v>
      </c>
      <c r="AC39">
        <v>0</v>
      </c>
      <c r="AD39">
        <v>1</v>
      </c>
      <c r="AE39">
        <v>1</v>
      </c>
      <c r="AF39" t="s">
        <v>2</v>
      </c>
      <c r="AG39">
        <v>179</v>
      </c>
      <c r="AH39">
        <v>2</v>
      </c>
      <c r="AI39">
        <v>224393699</v>
      </c>
      <c r="AJ39">
        <v>36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ROW(Source!A223)</f>
        <v>223</v>
      </c>
      <c r="B40">
        <v>224393700</v>
      </c>
      <c r="C40">
        <v>224392256</v>
      </c>
      <c r="D40">
        <v>221373598</v>
      </c>
      <c r="E40">
        <v>68</v>
      </c>
      <c r="F40">
        <v>1</v>
      </c>
      <c r="G40">
        <v>1</v>
      </c>
      <c r="H40">
        <v>1</v>
      </c>
      <c r="I40" t="s">
        <v>595</v>
      </c>
      <c r="J40" t="s">
        <v>2</v>
      </c>
      <c r="K40" t="s">
        <v>596</v>
      </c>
      <c r="L40">
        <v>1191</v>
      </c>
      <c r="N40">
        <v>74472246</v>
      </c>
      <c r="O40" t="s">
        <v>594</v>
      </c>
      <c r="P40" t="s">
        <v>594</v>
      </c>
      <c r="Q40">
        <v>1</v>
      </c>
      <c r="X40">
        <v>28.56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2</v>
      </c>
      <c r="AF40" t="s">
        <v>2</v>
      </c>
      <c r="AG40">
        <v>28.56</v>
      </c>
      <c r="AH40">
        <v>2</v>
      </c>
      <c r="AI40">
        <v>224393700</v>
      </c>
      <c r="AJ40">
        <v>37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ROW(Source!A223)</f>
        <v>223</v>
      </c>
      <c r="B41">
        <v>224393701</v>
      </c>
      <c r="C41">
        <v>224392256</v>
      </c>
      <c r="D41">
        <v>221535081</v>
      </c>
      <c r="E41">
        <v>1</v>
      </c>
      <c r="F41">
        <v>1</v>
      </c>
      <c r="G41">
        <v>1</v>
      </c>
      <c r="H41">
        <v>2</v>
      </c>
      <c r="I41" t="s">
        <v>628</v>
      </c>
      <c r="J41" t="s">
        <v>629</v>
      </c>
      <c r="K41" t="s">
        <v>630</v>
      </c>
      <c r="L41">
        <v>1367</v>
      </c>
      <c r="N41">
        <v>1011</v>
      </c>
      <c r="O41" t="s">
        <v>610</v>
      </c>
      <c r="P41" t="s">
        <v>610</v>
      </c>
      <c r="Q41">
        <v>1</v>
      </c>
      <c r="X41">
        <v>26.06</v>
      </c>
      <c r="Y41">
        <v>0</v>
      </c>
      <c r="Z41">
        <v>86.4</v>
      </c>
      <c r="AA41">
        <v>13.5</v>
      </c>
      <c r="AB41">
        <v>0</v>
      </c>
      <c r="AC41">
        <v>0</v>
      </c>
      <c r="AD41">
        <v>1</v>
      </c>
      <c r="AE41">
        <v>0</v>
      </c>
      <c r="AF41" t="s">
        <v>2</v>
      </c>
      <c r="AG41">
        <v>26.06</v>
      </c>
      <c r="AH41">
        <v>2</v>
      </c>
      <c r="AI41">
        <v>224393701</v>
      </c>
      <c r="AJ41">
        <v>38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ROW(Source!A223)</f>
        <v>223</v>
      </c>
      <c r="B42">
        <v>224393702</v>
      </c>
      <c r="C42">
        <v>224392256</v>
      </c>
      <c r="D42">
        <v>221535139</v>
      </c>
      <c r="E42">
        <v>1</v>
      </c>
      <c r="F42">
        <v>1</v>
      </c>
      <c r="G42">
        <v>1</v>
      </c>
      <c r="H42">
        <v>2</v>
      </c>
      <c r="I42" t="s">
        <v>642</v>
      </c>
      <c r="J42" t="s">
        <v>643</v>
      </c>
      <c r="K42" t="s">
        <v>644</v>
      </c>
      <c r="L42">
        <v>1367</v>
      </c>
      <c r="N42">
        <v>1011</v>
      </c>
      <c r="O42" t="s">
        <v>610</v>
      </c>
      <c r="P42" t="s">
        <v>610</v>
      </c>
      <c r="Q42">
        <v>1</v>
      </c>
      <c r="X42">
        <v>0.9</v>
      </c>
      <c r="Y42">
        <v>0</v>
      </c>
      <c r="Z42">
        <v>115.4</v>
      </c>
      <c r="AA42">
        <v>13.5</v>
      </c>
      <c r="AB42">
        <v>0</v>
      </c>
      <c r="AC42">
        <v>0</v>
      </c>
      <c r="AD42">
        <v>1</v>
      </c>
      <c r="AE42">
        <v>0</v>
      </c>
      <c r="AF42" t="s">
        <v>2</v>
      </c>
      <c r="AG42">
        <v>0.9</v>
      </c>
      <c r="AH42">
        <v>2</v>
      </c>
      <c r="AI42">
        <v>224393702</v>
      </c>
      <c r="AJ42">
        <v>39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ROW(Source!A223)</f>
        <v>223</v>
      </c>
      <c r="B43">
        <v>224393703</v>
      </c>
      <c r="C43">
        <v>224392256</v>
      </c>
      <c r="D43">
        <v>221535293</v>
      </c>
      <c r="E43">
        <v>1</v>
      </c>
      <c r="F43">
        <v>1</v>
      </c>
      <c r="G43">
        <v>1</v>
      </c>
      <c r="H43">
        <v>2</v>
      </c>
      <c r="I43" t="s">
        <v>645</v>
      </c>
      <c r="J43" t="s">
        <v>646</v>
      </c>
      <c r="K43" t="s">
        <v>647</v>
      </c>
      <c r="L43">
        <v>1367</v>
      </c>
      <c r="N43">
        <v>1011</v>
      </c>
      <c r="O43" t="s">
        <v>610</v>
      </c>
      <c r="P43" t="s">
        <v>610</v>
      </c>
      <c r="Q43">
        <v>1</v>
      </c>
      <c r="X43">
        <v>0.25</v>
      </c>
      <c r="Y43">
        <v>0</v>
      </c>
      <c r="Z43">
        <v>89.99</v>
      </c>
      <c r="AA43">
        <v>10.06</v>
      </c>
      <c r="AB43">
        <v>0</v>
      </c>
      <c r="AC43">
        <v>0</v>
      </c>
      <c r="AD43">
        <v>1</v>
      </c>
      <c r="AE43">
        <v>0</v>
      </c>
      <c r="AF43" t="s">
        <v>2</v>
      </c>
      <c r="AG43">
        <v>0.25</v>
      </c>
      <c r="AH43">
        <v>2</v>
      </c>
      <c r="AI43">
        <v>224393703</v>
      </c>
      <c r="AJ43">
        <v>40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ROW(Source!A223)</f>
        <v>223</v>
      </c>
      <c r="B44">
        <v>224393704</v>
      </c>
      <c r="C44">
        <v>224392256</v>
      </c>
      <c r="D44">
        <v>221535416</v>
      </c>
      <c r="E44">
        <v>1</v>
      </c>
      <c r="F44">
        <v>1</v>
      </c>
      <c r="G44">
        <v>1</v>
      </c>
      <c r="H44">
        <v>2</v>
      </c>
      <c r="I44" t="s">
        <v>648</v>
      </c>
      <c r="J44" t="s">
        <v>649</v>
      </c>
      <c r="K44" t="s">
        <v>650</v>
      </c>
      <c r="L44">
        <v>1367</v>
      </c>
      <c r="N44">
        <v>1011</v>
      </c>
      <c r="O44" t="s">
        <v>610</v>
      </c>
      <c r="P44" t="s">
        <v>610</v>
      </c>
      <c r="Q44">
        <v>1</v>
      </c>
      <c r="X44">
        <v>9</v>
      </c>
      <c r="Y44">
        <v>0</v>
      </c>
      <c r="Z44">
        <v>1.9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2</v>
      </c>
      <c r="AG44">
        <v>9</v>
      </c>
      <c r="AH44">
        <v>2</v>
      </c>
      <c r="AI44">
        <v>224393704</v>
      </c>
      <c r="AJ44">
        <v>41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ROW(Source!A223)</f>
        <v>223</v>
      </c>
      <c r="B45">
        <v>224393705</v>
      </c>
      <c r="C45">
        <v>224392256</v>
      </c>
      <c r="D45">
        <v>221536069</v>
      </c>
      <c r="E45">
        <v>1</v>
      </c>
      <c r="F45">
        <v>1</v>
      </c>
      <c r="G45">
        <v>1</v>
      </c>
      <c r="H45">
        <v>2</v>
      </c>
      <c r="I45" t="s">
        <v>634</v>
      </c>
      <c r="J45" t="s">
        <v>635</v>
      </c>
      <c r="K45" t="s">
        <v>636</v>
      </c>
      <c r="L45">
        <v>1367</v>
      </c>
      <c r="N45">
        <v>1011</v>
      </c>
      <c r="O45" t="s">
        <v>610</v>
      </c>
      <c r="P45" t="s">
        <v>610</v>
      </c>
      <c r="Q45">
        <v>1</v>
      </c>
      <c r="X45">
        <v>1.35</v>
      </c>
      <c r="Y45">
        <v>0</v>
      </c>
      <c r="Z45">
        <v>65.709999999999994</v>
      </c>
      <c r="AA45">
        <v>11.6</v>
      </c>
      <c r="AB45">
        <v>0</v>
      </c>
      <c r="AC45">
        <v>0</v>
      </c>
      <c r="AD45">
        <v>1</v>
      </c>
      <c r="AE45">
        <v>0</v>
      </c>
      <c r="AF45" t="s">
        <v>2</v>
      </c>
      <c r="AG45">
        <v>1.35</v>
      </c>
      <c r="AH45">
        <v>2</v>
      </c>
      <c r="AI45">
        <v>224393705</v>
      </c>
      <c r="AJ45">
        <v>42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ROW(Source!A223)</f>
        <v>223</v>
      </c>
      <c r="B46">
        <v>224393706</v>
      </c>
      <c r="C46">
        <v>224392256</v>
      </c>
      <c r="D46">
        <v>221536281</v>
      </c>
      <c r="E46">
        <v>1</v>
      </c>
      <c r="F46">
        <v>1</v>
      </c>
      <c r="G46">
        <v>1</v>
      </c>
      <c r="H46">
        <v>2</v>
      </c>
      <c r="I46" t="s">
        <v>651</v>
      </c>
      <c r="J46" t="s">
        <v>652</v>
      </c>
      <c r="K46" t="s">
        <v>653</v>
      </c>
      <c r="L46">
        <v>1367</v>
      </c>
      <c r="N46">
        <v>1011</v>
      </c>
      <c r="O46" t="s">
        <v>610</v>
      </c>
      <c r="P46" t="s">
        <v>610</v>
      </c>
      <c r="Q46">
        <v>1</v>
      </c>
      <c r="X46">
        <v>4.3</v>
      </c>
      <c r="Y46">
        <v>0</v>
      </c>
      <c r="Z46">
        <v>8.1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2</v>
      </c>
      <c r="AG46">
        <v>4.3</v>
      </c>
      <c r="AH46">
        <v>2</v>
      </c>
      <c r="AI46">
        <v>224393706</v>
      </c>
      <c r="AJ46">
        <v>43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ROW(Source!A223)</f>
        <v>223</v>
      </c>
      <c r="B47">
        <v>224393707</v>
      </c>
      <c r="C47">
        <v>224392256</v>
      </c>
      <c r="D47">
        <v>221385932</v>
      </c>
      <c r="E47">
        <v>1</v>
      </c>
      <c r="F47">
        <v>1</v>
      </c>
      <c r="G47">
        <v>1</v>
      </c>
      <c r="H47">
        <v>3</v>
      </c>
      <c r="I47" t="s">
        <v>625</v>
      </c>
      <c r="J47" t="s">
        <v>626</v>
      </c>
      <c r="K47" t="s">
        <v>627</v>
      </c>
      <c r="L47">
        <v>1339</v>
      </c>
      <c r="N47">
        <v>1007</v>
      </c>
      <c r="O47" t="s">
        <v>331</v>
      </c>
      <c r="P47" t="s">
        <v>331</v>
      </c>
      <c r="Q47">
        <v>1</v>
      </c>
      <c r="X47">
        <v>0.73</v>
      </c>
      <c r="Y47">
        <v>2.44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2</v>
      </c>
      <c r="AG47">
        <v>0.73</v>
      </c>
      <c r="AH47">
        <v>2</v>
      </c>
      <c r="AI47">
        <v>224393707</v>
      </c>
      <c r="AJ47">
        <v>44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ROW(Source!A223)</f>
        <v>223</v>
      </c>
      <c r="B48">
        <v>224393708</v>
      </c>
      <c r="C48">
        <v>224392256</v>
      </c>
      <c r="D48">
        <v>221386416</v>
      </c>
      <c r="E48">
        <v>1</v>
      </c>
      <c r="F48">
        <v>1</v>
      </c>
      <c r="G48">
        <v>1</v>
      </c>
      <c r="H48">
        <v>3</v>
      </c>
      <c r="I48" t="s">
        <v>637</v>
      </c>
      <c r="J48" t="s">
        <v>638</v>
      </c>
      <c r="K48" t="s">
        <v>639</v>
      </c>
      <c r="L48">
        <v>1327</v>
      </c>
      <c r="N48">
        <v>1005</v>
      </c>
      <c r="O48" t="s">
        <v>445</v>
      </c>
      <c r="P48" t="s">
        <v>445</v>
      </c>
      <c r="Q48">
        <v>1</v>
      </c>
      <c r="X48">
        <v>30</v>
      </c>
      <c r="Y48">
        <v>3.62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2</v>
      </c>
      <c r="AG48">
        <v>30</v>
      </c>
      <c r="AH48">
        <v>2</v>
      </c>
      <c r="AI48">
        <v>224393708</v>
      </c>
      <c r="AJ48">
        <v>45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ROW(Source!A223)</f>
        <v>223</v>
      </c>
      <c r="B49">
        <v>224393709</v>
      </c>
      <c r="C49">
        <v>224392256</v>
      </c>
      <c r="D49">
        <v>221387021</v>
      </c>
      <c r="E49">
        <v>1</v>
      </c>
      <c r="F49">
        <v>1</v>
      </c>
      <c r="G49">
        <v>1</v>
      </c>
      <c r="H49">
        <v>3</v>
      </c>
      <c r="I49" t="s">
        <v>654</v>
      </c>
      <c r="J49" t="s">
        <v>655</v>
      </c>
      <c r="K49" t="s">
        <v>656</v>
      </c>
      <c r="L49">
        <v>1348</v>
      </c>
      <c r="N49">
        <v>1009</v>
      </c>
      <c r="O49" t="s">
        <v>374</v>
      </c>
      <c r="P49" t="s">
        <v>374</v>
      </c>
      <c r="Q49">
        <v>1000</v>
      </c>
      <c r="X49">
        <v>5.0000000000000001E-3</v>
      </c>
      <c r="Y49">
        <v>10315.01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2</v>
      </c>
      <c r="AG49">
        <v>5.0000000000000001E-3</v>
      </c>
      <c r="AH49">
        <v>2</v>
      </c>
      <c r="AI49">
        <v>224393709</v>
      </c>
      <c r="AJ49">
        <v>46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ROW(Source!A223)</f>
        <v>223</v>
      </c>
      <c r="B50">
        <v>224393710</v>
      </c>
      <c r="C50">
        <v>224392256</v>
      </c>
      <c r="D50">
        <v>221388360</v>
      </c>
      <c r="E50">
        <v>1</v>
      </c>
      <c r="F50">
        <v>1</v>
      </c>
      <c r="G50">
        <v>1</v>
      </c>
      <c r="H50">
        <v>3</v>
      </c>
      <c r="I50" t="s">
        <v>657</v>
      </c>
      <c r="J50" t="s">
        <v>658</v>
      </c>
      <c r="K50" t="s">
        <v>659</v>
      </c>
      <c r="L50">
        <v>1348</v>
      </c>
      <c r="N50">
        <v>1009</v>
      </c>
      <c r="O50" t="s">
        <v>374</v>
      </c>
      <c r="P50" t="s">
        <v>374</v>
      </c>
      <c r="Q50">
        <v>1000</v>
      </c>
      <c r="X50">
        <v>2E-3</v>
      </c>
      <c r="Y50">
        <v>11978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2</v>
      </c>
      <c r="AG50">
        <v>2E-3</v>
      </c>
      <c r="AH50">
        <v>2</v>
      </c>
      <c r="AI50">
        <v>224393710</v>
      </c>
      <c r="AJ50">
        <v>47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ROW(Source!A223)</f>
        <v>223</v>
      </c>
      <c r="B51">
        <v>224393711</v>
      </c>
      <c r="C51">
        <v>224392256</v>
      </c>
      <c r="D51">
        <v>221390416</v>
      </c>
      <c r="E51">
        <v>1</v>
      </c>
      <c r="F51">
        <v>1</v>
      </c>
      <c r="G51">
        <v>1</v>
      </c>
      <c r="H51">
        <v>3</v>
      </c>
      <c r="I51" t="s">
        <v>660</v>
      </c>
      <c r="J51" t="s">
        <v>661</v>
      </c>
      <c r="K51" t="s">
        <v>662</v>
      </c>
      <c r="L51">
        <v>1348</v>
      </c>
      <c r="N51">
        <v>1009</v>
      </c>
      <c r="O51" t="s">
        <v>374</v>
      </c>
      <c r="P51" t="s">
        <v>374</v>
      </c>
      <c r="Q51">
        <v>1000</v>
      </c>
      <c r="X51">
        <v>0.01</v>
      </c>
      <c r="Y51">
        <v>734.5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2</v>
      </c>
      <c r="AG51">
        <v>0.01</v>
      </c>
      <c r="AH51">
        <v>2</v>
      </c>
      <c r="AI51">
        <v>224393711</v>
      </c>
      <c r="AJ51">
        <v>48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ROW(Source!A223)</f>
        <v>223</v>
      </c>
      <c r="B52">
        <v>224393712</v>
      </c>
      <c r="C52">
        <v>224392256</v>
      </c>
      <c r="D52">
        <v>221374418</v>
      </c>
      <c r="E52">
        <v>68</v>
      </c>
      <c r="F52">
        <v>1</v>
      </c>
      <c r="G52">
        <v>1</v>
      </c>
      <c r="H52">
        <v>3</v>
      </c>
      <c r="I52" t="s">
        <v>771</v>
      </c>
      <c r="J52" t="s">
        <v>2</v>
      </c>
      <c r="K52" t="s">
        <v>772</v>
      </c>
      <c r="L52">
        <v>1339</v>
      </c>
      <c r="N52">
        <v>1007</v>
      </c>
      <c r="O52" t="s">
        <v>331</v>
      </c>
      <c r="P52" t="s">
        <v>331</v>
      </c>
      <c r="Q52">
        <v>1</v>
      </c>
      <c r="X52">
        <v>101.5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 t="s">
        <v>2</v>
      </c>
      <c r="AG52">
        <v>101.5</v>
      </c>
      <c r="AH52">
        <v>3</v>
      </c>
      <c r="AI52">
        <v>-1</v>
      </c>
      <c r="AJ52" t="s">
        <v>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ROW(Source!A223)</f>
        <v>223</v>
      </c>
      <c r="B53">
        <v>224393713</v>
      </c>
      <c r="C53">
        <v>224392256</v>
      </c>
      <c r="D53">
        <v>221405344</v>
      </c>
      <c r="E53">
        <v>1</v>
      </c>
      <c r="F53">
        <v>1</v>
      </c>
      <c r="G53">
        <v>1</v>
      </c>
      <c r="H53">
        <v>3</v>
      </c>
      <c r="I53" t="s">
        <v>663</v>
      </c>
      <c r="J53" t="s">
        <v>664</v>
      </c>
      <c r="K53" t="s">
        <v>665</v>
      </c>
      <c r="L53">
        <v>1348</v>
      </c>
      <c r="N53">
        <v>1009</v>
      </c>
      <c r="O53" t="s">
        <v>374</v>
      </c>
      <c r="P53" t="s">
        <v>374</v>
      </c>
      <c r="Q53">
        <v>1000</v>
      </c>
      <c r="X53">
        <v>1.0200000000000001E-2</v>
      </c>
      <c r="Y53">
        <v>4455.2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2</v>
      </c>
      <c r="AG53">
        <v>1.0200000000000001E-2</v>
      </c>
      <c r="AH53">
        <v>2</v>
      </c>
      <c r="AI53">
        <v>224393713</v>
      </c>
      <c r="AJ53">
        <v>49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ROW(Source!A223)</f>
        <v>223</v>
      </c>
      <c r="B54">
        <v>224393714</v>
      </c>
      <c r="C54">
        <v>224392256</v>
      </c>
      <c r="D54">
        <v>221375778</v>
      </c>
      <c r="E54">
        <v>68</v>
      </c>
      <c r="F54">
        <v>1</v>
      </c>
      <c r="G54">
        <v>1</v>
      </c>
      <c r="H54">
        <v>3</v>
      </c>
      <c r="I54" t="s">
        <v>773</v>
      </c>
      <c r="J54" t="s">
        <v>2</v>
      </c>
      <c r="K54" t="s">
        <v>774</v>
      </c>
      <c r="L54">
        <v>1348</v>
      </c>
      <c r="N54">
        <v>1009</v>
      </c>
      <c r="O54" t="s">
        <v>374</v>
      </c>
      <c r="P54" t="s">
        <v>374</v>
      </c>
      <c r="Q54">
        <v>1000</v>
      </c>
      <c r="X54">
        <v>8.1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2</v>
      </c>
      <c r="AG54">
        <v>8.1</v>
      </c>
      <c r="AH54">
        <v>3</v>
      </c>
      <c r="AI54">
        <v>-1</v>
      </c>
      <c r="AJ54" t="s">
        <v>2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ROW(Source!A223)</f>
        <v>223</v>
      </c>
      <c r="B55">
        <v>224393715</v>
      </c>
      <c r="C55">
        <v>224392256</v>
      </c>
      <c r="D55">
        <v>221409522</v>
      </c>
      <c r="E55">
        <v>1</v>
      </c>
      <c r="F55">
        <v>1</v>
      </c>
      <c r="G55">
        <v>1</v>
      </c>
      <c r="H55">
        <v>3</v>
      </c>
      <c r="I55" t="s">
        <v>666</v>
      </c>
      <c r="J55" t="s">
        <v>667</v>
      </c>
      <c r="K55" t="s">
        <v>668</v>
      </c>
      <c r="L55">
        <v>1339</v>
      </c>
      <c r="N55">
        <v>1007</v>
      </c>
      <c r="O55" t="s">
        <v>331</v>
      </c>
      <c r="P55" t="s">
        <v>331</v>
      </c>
      <c r="Q55">
        <v>1</v>
      </c>
      <c r="X55">
        <v>0.04</v>
      </c>
      <c r="Y55">
        <v>1056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2</v>
      </c>
      <c r="AG55">
        <v>0.04</v>
      </c>
      <c r="AH55">
        <v>2</v>
      </c>
      <c r="AI55">
        <v>224393715</v>
      </c>
      <c r="AJ55">
        <v>50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ROW(Source!A223)</f>
        <v>223</v>
      </c>
      <c r="B56">
        <v>224393716</v>
      </c>
      <c r="C56">
        <v>224392256</v>
      </c>
      <c r="D56">
        <v>221410712</v>
      </c>
      <c r="E56">
        <v>1</v>
      </c>
      <c r="F56">
        <v>1</v>
      </c>
      <c r="G56">
        <v>1</v>
      </c>
      <c r="H56">
        <v>3</v>
      </c>
      <c r="I56" t="s">
        <v>669</v>
      </c>
      <c r="J56" t="s">
        <v>670</v>
      </c>
      <c r="K56" t="s">
        <v>671</v>
      </c>
      <c r="L56">
        <v>1327</v>
      </c>
      <c r="N56">
        <v>1005</v>
      </c>
      <c r="O56" t="s">
        <v>445</v>
      </c>
      <c r="P56" t="s">
        <v>445</v>
      </c>
      <c r="Q56">
        <v>1</v>
      </c>
      <c r="X56">
        <v>3.6</v>
      </c>
      <c r="Y56">
        <v>57.63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2</v>
      </c>
      <c r="AG56">
        <v>3.6</v>
      </c>
      <c r="AH56">
        <v>2</v>
      </c>
      <c r="AI56">
        <v>224393716</v>
      </c>
      <c r="AJ56">
        <v>51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ROW(Source!A228)</f>
        <v>228</v>
      </c>
      <c r="B57">
        <v>224393720</v>
      </c>
      <c r="C57">
        <v>224392295</v>
      </c>
      <c r="D57">
        <v>221373418</v>
      </c>
      <c r="E57">
        <v>68</v>
      </c>
      <c r="F57">
        <v>1</v>
      </c>
      <c r="G57">
        <v>1</v>
      </c>
      <c r="H57">
        <v>1</v>
      </c>
      <c r="I57" t="s">
        <v>672</v>
      </c>
      <c r="J57" t="s">
        <v>2</v>
      </c>
      <c r="K57" t="s">
        <v>673</v>
      </c>
      <c r="L57">
        <v>1191</v>
      </c>
      <c r="N57">
        <v>74472246</v>
      </c>
      <c r="O57" t="s">
        <v>594</v>
      </c>
      <c r="P57" t="s">
        <v>594</v>
      </c>
      <c r="Q57">
        <v>1</v>
      </c>
      <c r="X57">
        <v>198</v>
      </c>
      <c r="Y57">
        <v>0</v>
      </c>
      <c r="Z57">
        <v>0</v>
      </c>
      <c r="AA57">
        <v>0</v>
      </c>
      <c r="AB57">
        <v>9.07</v>
      </c>
      <c r="AC57">
        <v>0</v>
      </c>
      <c r="AD57">
        <v>1</v>
      </c>
      <c r="AE57">
        <v>1</v>
      </c>
      <c r="AF57" t="s">
        <v>2</v>
      </c>
      <c r="AG57">
        <v>198</v>
      </c>
      <c r="AH57">
        <v>2</v>
      </c>
      <c r="AI57">
        <v>224393720</v>
      </c>
      <c r="AJ57">
        <v>52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ROW(Source!A228)</f>
        <v>228</v>
      </c>
      <c r="B58">
        <v>224393721</v>
      </c>
      <c r="C58">
        <v>224392295</v>
      </c>
      <c r="D58">
        <v>221373598</v>
      </c>
      <c r="E58">
        <v>68</v>
      </c>
      <c r="F58">
        <v>1</v>
      </c>
      <c r="G58">
        <v>1</v>
      </c>
      <c r="H58">
        <v>1</v>
      </c>
      <c r="I58" t="s">
        <v>595</v>
      </c>
      <c r="J58" t="s">
        <v>2</v>
      </c>
      <c r="K58" t="s">
        <v>596</v>
      </c>
      <c r="L58">
        <v>1191</v>
      </c>
      <c r="N58">
        <v>74472246</v>
      </c>
      <c r="O58" t="s">
        <v>594</v>
      </c>
      <c r="P58" t="s">
        <v>594</v>
      </c>
      <c r="Q58">
        <v>1</v>
      </c>
      <c r="X58">
        <v>0.33</v>
      </c>
      <c r="Y58">
        <v>0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2</v>
      </c>
      <c r="AF58" t="s">
        <v>2</v>
      </c>
      <c r="AG58">
        <v>0.33</v>
      </c>
      <c r="AH58">
        <v>2</v>
      </c>
      <c r="AI58">
        <v>224393721</v>
      </c>
      <c r="AJ58">
        <v>53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ROW(Source!A228)</f>
        <v>228</v>
      </c>
      <c r="B59">
        <v>224393722</v>
      </c>
      <c r="C59">
        <v>224392295</v>
      </c>
      <c r="D59">
        <v>221535139</v>
      </c>
      <c r="E59">
        <v>1</v>
      </c>
      <c r="F59">
        <v>1</v>
      </c>
      <c r="G59">
        <v>1</v>
      </c>
      <c r="H59">
        <v>2</v>
      </c>
      <c r="I59" t="s">
        <v>642</v>
      </c>
      <c r="J59" t="s">
        <v>643</v>
      </c>
      <c r="K59" t="s">
        <v>644</v>
      </c>
      <c r="L59">
        <v>1367</v>
      </c>
      <c r="N59">
        <v>1011</v>
      </c>
      <c r="O59" t="s">
        <v>610</v>
      </c>
      <c r="P59" t="s">
        <v>610</v>
      </c>
      <c r="Q59">
        <v>1</v>
      </c>
      <c r="X59">
        <v>0.14000000000000001</v>
      </c>
      <c r="Y59">
        <v>0</v>
      </c>
      <c r="Z59">
        <v>115.4</v>
      </c>
      <c r="AA59">
        <v>13.5</v>
      </c>
      <c r="AB59">
        <v>0</v>
      </c>
      <c r="AC59">
        <v>0</v>
      </c>
      <c r="AD59">
        <v>1</v>
      </c>
      <c r="AE59">
        <v>0</v>
      </c>
      <c r="AF59" t="s">
        <v>2</v>
      </c>
      <c r="AG59">
        <v>0.14000000000000001</v>
      </c>
      <c r="AH59">
        <v>2</v>
      </c>
      <c r="AI59">
        <v>224393722</v>
      </c>
      <c r="AJ59">
        <v>54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ROW(Source!A228)</f>
        <v>228</v>
      </c>
      <c r="B60">
        <v>224393723</v>
      </c>
      <c r="C60">
        <v>224392295</v>
      </c>
      <c r="D60">
        <v>221536069</v>
      </c>
      <c r="E60">
        <v>1</v>
      </c>
      <c r="F60">
        <v>1</v>
      </c>
      <c r="G60">
        <v>1</v>
      </c>
      <c r="H60">
        <v>2</v>
      </c>
      <c r="I60" t="s">
        <v>634</v>
      </c>
      <c r="J60" t="s">
        <v>635</v>
      </c>
      <c r="K60" t="s">
        <v>636</v>
      </c>
      <c r="L60">
        <v>1367</v>
      </c>
      <c r="N60">
        <v>1011</v>
      </c>
      <c r="O60" t="s">
        <v>610</v>
      </c>
      <c r="P60" t="s">
        <v>610</v>
      </c>
      <c r="Q60">
        <v>1</v>
      </c>
      <c r="X60">
        <v>0.19</v>
      </c>
      <c r="Y60">
        <v>0</v>
      </c>
      <c r="Z60">
        <v>65.709999999999994</v>
      </c>
      <c r="AA60">
        <v>11.6</v>
      </c>
      <c r="AB60">
        <v>0</v>
      </c>
      <c r="AC60">
        <v>0</v>
      </c>
      <c r="AD60">
        <v>1</v>
      </c>
      <c r="AE60">
        <v>0</v>
      </c>
      <c r="AF60" t="s">
        <v>2</v>
      </c>
      <c r="AG60">
        <v>0.19</v>
      </c>
      <c r="AH60">
        <v>2</v>
      </c>
      <c r="AI60">
        <v>224393723</v>
      </c>
      <c r="AJ60">
        <v>55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ROW(Source!A228)</f>
        <v>228</v>
      </c>
      <c r="B61">
        <v>224393724</v>
      </c>
      <c r="C61">
        <v>224392295</v>
      </c>
      <c r="D61">
        <v>221375733</v>
      </c>
      <c r="E61">
        <v>68</v>
      </c>
      <c r="F61">
        <v>1</v>
      </c>
      <c r="G61">
        <v>1</v>
      </c>
      <c r="H61">
        <v>3</v>
      </c>
      <c r="I61" t="s">
        <v>775</v>
      </c>
      <c r="J61" t="s">
        <v>2</v>
      </c>
      <c r="K61" t="s">
        <v>776</v>
      </c>
      <c r="L61">
        <v>1348</v>
      </c>
      <c r="N61">
        <v>1009</v>
      </c>
      <c r="O61" t="s">
        <v>374</v>
      </c>
      <c r="P61" t="s">
        <v>374</v>
      </c>
      <c r="Q61">
        <v>1000</v>
      </c>
      <c r="X61">
        <v>1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 t="s">
        <v>2</v>
      </c>
      <c r="AG61">
        <v>1</v>
      </c>
      <c r="AH61">
        <v>3</v>
      </c>
      <c r="AI61">
        <v>-1</v>
      </c>
      <c r="AJ61" t="s">
        <v>2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ROW(Source!A230)</f>
        <v>230</v>
      </c>
      <c r="B62">
        <v>224392311</v>
      </c>
      <c r="C62">
        <v>224392306</v>
      </c>
      <c r="D62">
        <v>213275904</v>
      </c>
      <c r="E62">
        <v>54</v>
      </c>
      <c r="F62">
        <v>1</v>
      </c>
      <c r="G62">
        <v>1</v>
      </c>
      <c r="H62">
        <v>1</v>
      </c>
      <c r="I62" t="s">
        <v>672</v>
      </c>
      <c r="J62" t="s">
        <v>2</v>
      </c>
      <c r="K62" t="s">
        <v>674</v>
      </c>
      <c r="L62">
        <v>1191</v>
      </c>
      <c r="N62">
        <v>74472246</v>
      </c>
      <c r="O62" t="s">
        <v>594</v>
      </c>
      <c r="P62" t="s">
        <v>594</v>
      </c>
      <c r="Q62">
        <v>1</v>
      </c>
      <c r="X62">
        <v>58</v>
      </c>
      <c r="Y62">
        <v>0</v>
      </c>
      <c r="Z62">
        <v>0</v>
      </c>
      <c r="AA62">
        <v>0</v>
      </c>
      <c r="AB62">
        <v>9.07</v>
      </c>
      <c r="AC62">
        <v>0</v>
      </c>
      <c r="AD62">
        <v>1</v>
      </c>
      <c r="AE62">
        <v>1</v>
      </c>
      <c r="AF62" t="s">
        <v>2</v>
      </c>
      <c r="AG62">
        <v>58</v>
      </c>
      <c r="AH62">
        <v>2</v>
      </c>
      <c r="AI62">
        <v>224392307</v>
      </c>
      <c r="AJ62">
        <v>56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ROW(Source!A230)</f>
        <v>230</v>
      </c>
      <c r="B63">
        <v>224392312</v>
      </c>
      <c r="C63">
        <v>224392306</v>
      </c>
      <c r="D63">
        <v>213276063</v>
      </c>
      <c r="E63">
        <v>54</v>
      </c>
      <c r="F63">
        <v>1</v>
      </c>
      <c r="G63">
        <v>1</v>
      </c>
      <c r="H63">
        <v>1</v>
      </c>
      <c r="I63" t="s">
        <v>595</v>
      </c>
      <c r="J63" t="s">
        <v>2</v>
      </c>
      <c r="K63" t="s">
        <v>596</v>
      </c>
      <c r="L63">
        <v>1191</v>
      </c>
      <c r="N63">
        <v>74472246</v>
      </c>
      <c r="O63" t="s">
        <v>594</v>
      </c>
      <c r="P63" t="s">
        <v>594</v>
      </c>
      <c r="Q63">
        <v>1</v>
      </c>
      <c r="X63">
        <v>0.33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2</v>
      </c>
      <c r="AF63" t="s">
        <v>2</v>
      </c>
      <c r="AG63">
        <v>0.33</v>
      </c>
      <c r="AH63">
        <v>2</v>
      </c>
      <c r="AI63">
        <v>224392308</v>
      </c>
      <c r="AJ63">
        <v>57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ROW(Source!A230)</f>
        <v>230</v>
      </c>
      <c r="B64">
        <v>224392313</v>
      </c>
      <c r="C64">
        <v>224392306</v>
      </c>
      <c r="D64">
        <v>213435219</v>
      </c>
      <c r="E64">
        <v>1</v>
      </c>
      <c r="F64">
        <v>1</v>
      </c>
      <c r="G64">
        <v>1</v>
      </c>
      <c r="H64">
        <v>2</v>
      </c>
      <c r="I64" t="s">
        <v>642</v>
      </c>
      <c r="J64" t="s">
        <v>643</v>
      </c>
      <c r="K64" t="s">
        <v>644</v>
      </c>
      <c r="L64">
        <v>1368</v>
      </c>
      <c r="N64">
        <v>1011</v>
      </c>
      <c r="O64" t="s">
        <v>600</v>
      </c>
      <c r="P64" t="s">
        <v>600</v>
      </c>
      <c r="Q64">
        <v>1</v>
      </c>
      <c r="X64">
        <v>0.14000000000000001</v>
      </c>
      <c r="Y64">
        <v>0</v>
      </c>
      <c r="Z64">
        <v>115.4</v>
      </c>
      <c r="AA64">
        <v>13.5</v>
      </c>
      <c r="AB64">
        <v>0</v>
      </c>
      <c r="AC64">
        <v>0</v>
      </c>
      <c r="AD64">
        <v>1</v>
      </c>
      <c r="AE64">
        <v>0</v>
      </c>
      <c r="AF64" t="s">
        <v>2</v>
      </c>
      <c r="AG64">
        <v>0.14000000000000001</v>
      </c>
      <c r="AH64">
        <v>2</v>
      </c>
      <c r="AI64">
        <v>224392309</v>
      </c>
      <c r="AJ64">
        <v>58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ROW(Source!A230)</f>
        <v>230</v>
      </c>
      <c r="B65">
        <v>224392314</v>
      </c>
      <c r="C65">
        <v>224392306</v>
      </c>
      <c r="D65">
        <v>213436142</v>
      </c>
      <c r="E65">
        <v>1</v>
      </c>
      <c r="F65">
        <v>1</v>
      </c>
      <c r="G65">
        <v>1</v>
      </c>
      <c r="H65">
        <v>2</v>
      </c>
      <c r="I65" t="s">
        <v>634</v>
      </c>
      <c r="J65" t="s">
        <v>635</v>
      </c>
      <c r="K65" t="s">
        <v>636</v>
      </c>
      <c r="L65">
        <v>1368</v>
      </c>
      <c r="N65">
        <v>1011</v>
      </c>
      <c r="O65" t="s">
        <v>600</v>
      </c>
      <c r="P65" t="s">
        <v>600</v>
      </c>
      <c r="Q65">
        <v>1</v>
      </c>
      <c r="X65">
        <v>0.19</v>
      </c>
      <c r="Y65">
        <v>0</v>
      </c>
      <c r="Z65">
        <v>65.709999999999994</v>
      </c>
      <c r="AA65">
        <v>11.6</v>
      </c>
      <c r="AB65">
        <v>0</v>
      </c>
      <c r="AC65">
        <v>0</v>
      </c>
      <c r="AD65">
        <v>1</v>
      </c>
      <c r="AE65">
        <v>0</v>
      </c>
      <c r="AF65" t="s">
        <v>2</v>
      </c>
      <c r="AG65">
        <v>0.19</v>
      </c>
      <c r="AH65">
        <v>2</v>
      </c>
      <c r="AI65">
        <v>224392310</v>
      </c>
      <c r="AJ65">
        <v>59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ROW(Source!A230)</f>
        <v>230</v>
      </c>
      <c r="B66">
        <v>224392315</v>
      </c>
      <c r="C66">
        <v>224392306</v>
      </c>
      <c r="D66">
        <v>213277975</v>
      </c>
      <c r="E66">
        <v>54</v>
      </c>
      <c r="F66">
        <v>1</v>
      </c>
      <c r="G66">
        <v>1</v>
      </c>
      <c r="H66">
        <v>3</v>
      </c>
      <c r="I66" t="s">
        <v>775</v>
      </c>
      <c r="J66" t="s">
        <v>2</v>
      </c>
      <c r="K66" t="s">
        <v>776</v>
      </c>
      <c r="L66">
        <v>1348</v>
      </c>
      <c r="N66">
        <v>1009</v>
      </c>
      <c r="O66" t="s">
        <v>374</v>
      </c>
      <c r="P66" t="s">
        <v>374</v>
      </c>
      <c r="Q66">
        <v>1000</v>
      </c>
      <c r="X66">
        <v>1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 t="s">
        <v>2</v>
      </c>
      <c r="AG66">
        <v>1</v>
      </c>
      <c r="AH66">
        <v>3</v>
      </c>
      <c r="AI66">
        <v>-1</v>
      </c>
      <c r="AJ66" t="s">
        <v>2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ROW(Source!A231)</f>
        <v>231</v>
      </c>
      <c r="B67">
        <v>224392322</v>
      </c>
      <c r="C67">
        <v>224392317</v>
      </c>
      <c r="D67">
        <v>213275904</v>
      </c>
      <c r="E67">
        <v>54</v>
      </c>
      <c r="F67">
        <v>1</v>
      </c>
      <c r="G67">
        <v>1</v>
      </c>
      <c r="H67">
        <v>1</v>
      </c>
      <c r="I67" t="s">
        <v>672</v>
      </c>
      <c r="J67" t="s">
        <v>2</v>
      </c>
      <c r="K67" t="s">
        <v>674</v>
      </c>
      <c r="L67">
        <v>1191</v>
      </c>
      <c r="N67">
        <v>74472246</v>
      </c>
      <c r="O67" t="s">
        <v>594</v>
      </c>
      <c r="P67" t="s">
        <v>594</v>
      </c>
      <c r="Q67">
        <v>1</v>
      </c>
      <c r="X67">
        <v>20</v>
      </c>
      <c r="Y67">
        <v>0</v>
      </c>
      <c r="Z67">
        <v>0</v>
      </c>
      <c r="AA67">
        <v>0</v>
      </c>
      <c r="AB67">
        <v>9.07</v>
      </c>
      <c r="AC67">
        <v>0</v>
      </c>
      <c r="AD67">
        <v>1</v>
      </c>
      <c r="AE67">
        <v>1</v>
      </c>
      <c r="AF67" t="s">
        <v>2</v>
      </c>
      <c r="AG67">
        <v>20</v>
      </c>
      <c r="AH67">
        <v>2</v>
      </c>
      <c r="AI67">
        <v>224392318</v>
      </c>
      <c r="AJ67">
        <v>60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ROW(Source!A231)</f>
        <v>231</v>
      </c>
      <c r="B68">
        <v>224392323</v>
      </c>
      <c r="C68">
        <v>224392317</v>
      </c>
      <c r="D68">
        <v>213276063</v>
      </c>
      <c r="E68">
        <v>54</v>
      </c>
      <c r="F68">
        <v>1</v>
      </c>
      <c r="G68">
        <v>1</v>
      </c>
      <c r="H68">
        <v>1</v>
      </c>
      <c r="I68" t="s">
        <v>595</v>
      </c>
      <c r="J68" t="s">
        <v>2</v>
      </c>
      <c r="K68" t="s">
        <v>596</v>
      </c>
      <c r="L68">
        <v>1191</v>
      </c>
      <c r="N68">
        <v>74472246</v>
      </c>
      <c r="O68" t="s">
        <v>594</v>
      </c>
      <c r="P68" t="s">
        <v>594</v>
      </c>
      <c r="Q68">
        <v>1</v>
      </c>
      <c r="X68">
        <v>0.33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2</v>
      </c>
      <c r="AF68" t="s">
        <v>2</v>
      </c>
      <c r="AG68">
        <v>0.33</v>
      </c>
      <c r="AH68">
        <v>2</v>
      </c>
      <c r="AI68">
        <v>224392319</v>
      </c>
      <c r="AJ68">
        <v>61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ROW(Source!A231)</f>
        <v>231</v>
      </c>
      <c r="B69">
        <v>224392324</v>
      </c>
      <c r="C69">
        <v>224392317</v>
      </c>
      <c r="D69">
        <v>213435219</v>
      </c>
      <c r="E69">
        <v>1</v>
      </c>
      <c r="F69">
        <v>1</v>
      </c>
      <c r="G69">
        <v>1</v>
      </c>
      <c r="H69">
        <v>2</v>
      </c>
      <c r="I69" t="s">
        <v>642</v>
      </c>
      <c r="J69" t="s">
        <v>643</v>
      </c>
      <c r="K69" t="s">
        <v>644</v>
      </c>
      <c r="L69">
        <v>1368</v>
      </c>
      <c r="N69">
        <v>1011</v>
      </c>
      <c r="O69" t="s">
        <v>600</v>
      </c>
      <c r="P69" t="s">
        <v>600</v>
      </c>
      <c r="Q69">
        <v>1</v>
      </c>
      <c r="X69">
        <v>0.14000000000000001</v>
      </c>
      <c r="Y69">
        <v>0</v>
      </c>
      <c r="Z69">
        <v>115.4</v>
      </c>
      <c r="AA69">
        <v>13.5</v>
      </c>
      <c r="AB69">
        <v>0</v>
      </c>
      <c r="AC69">
        <v>0</v>
      </c>
      <c r="AD69">
        <v>1</v>
      </c>
      <c r="AE69">
        <v>0</v>
      </c>
      <c r="AF69" t="s">
        <v>2</v>
      </c>
      <c r="AG69">
        <v>0.14000000000000001</v>
      </c>
      <c r="AH69">
        <v>2</v>
      </c>
      <c r="AI69">
        <v>224392320</v>
      </c>
      <c r="AJ69">
        <v>62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ROW(Source!A231)</f>
        <v>231</v>
      </c>
      <c r="B70">
        <v>224392325</v>
      </c>
      <c r="C70">
        <v>224392317</v>
      </c>
      <c r="D70">
        <v>213436142</v>
      </c>
      <c r="E70">
        <v>1</v>
      </c>
      <c r="F70">
        <v>1</v>
      </c>
      <c r="G70">
        <v>1</v>
      </c>
      <c r="H70">
        <v>2</v>
      </c>
      <c r="I70" t="s">
        <v>634</v>
      </c>
      <c r="J70" t="s">
        <v>635</v>
      </c>
      <c r="K70" t="s">
        <v>636</v>
      </c>
      <c r="L70">
        <v>1368</v>
      </c>
      <c r="N70">
        <v>1011</v>
      </c>
      <c r="O70" t="s">
        <v>600</v>
      </c>
      <c r="P70" t="s">
        <v>600</v>
      </c>
      <c r="Q70">
        <v>1</v>
      </c>
      <c r="X70">
        <v>0.19</v>
      </c>
      <c r="Y70">
        <v>0</v>
      </c>
      <c r="Z70">
        <v>65.709999999999994</v>
      </c>
      <c r="AA70">
        <v>11.6</v>
      </c>
      <c r="AB70">
        <v>0</v>
      </c>
      <c r="AC70">
        <v>0</v>
      </c>
      <c r="AD70">
        <v>1</v>
      </c>
      <c r="AE70">
        <v>0</v>
      </c>
      <c r="AF70" t="s">
        <v>2</v>
      </c>
      <c r="AG70">
        <v>0.19</v>
      </c>
      <c r="AH70">
        <v>2</v>
      </c>
      <c r="AI70">
        <v>224392321</v>
      </c>
      <c r="AJ70">
        <v>63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ROW(Source!A231)</f>
        <v>231</v>
      </c>
      <c r="B71">
        <v>224392326</v>
      </c>
      <c r="C71">
        <v>224392317</v>
      </c>
      <c r="D71">
        <v>213277975</v>
      </c>
      <c r="E71">
        <v>54</v>
      </c>
      <c r="F71">
        <v>1</v>
      </c>
      <c r="G71">
        <v>1</v>
      </c>
      <c r="H71">
        <v>3</v>
      </c>
      <c r="I71" t="s">
        <v>775</v>
      </c>
      <c r="J71" t="s">
        <v>2</v>
      </c>
      <c r="K71" t="s">
        <v>776</v>
      </c>
      <c r="L71">
        <v>1348</v>
      </c>
      <c r="N71">
        <v>1009</v>
      </c>
      <c r="O71" t="s">
        <v>374</v>
      </c>
      <c r="P71" t="s">
        <v>374</v>
      </c>
      <c r="Q71">
        <v>1000</v>
      </c>
      <c r="X71">
        <v>1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 t="s">
        <v>2</v>
      </c>
      <c r="AG71">
        <v>1</v>
      </c>
      <c r="AH71">
        <v>3</v>
      </c>
      <c r="AI71">
        <v>-1</v>
      </c>
      <c r="AJ71" t="s">
        <v>2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ROW(Source!A233)</f>
        <v>233</v>
      </c>
      <c r="B72">
        <v>224392337</v>
      </c>
      <c r="C72">
        <v>224392328</v>
      </c>
      <c r="D72">
        <v>213275948</v>
      </c>
      <c r="E72">
        <v>54</v>
      </c>
      <c r="F72">
        <v>1</v>
      </c>
      <c r="G72">
        <v>1</v>
      </c>
      <c r="H72">
        <v>1</v>
      </c>
      <c r="I72" t="s">
        <v>675</v>
      </c>
      <c r="J72" t="s">
        <v>2</v>
      </c>
      <c r="K72" t="s">
        <v>676</v>
      </c>
      <c r="L72">
        <v>1191</v>
      </c>
      <c r="N72">
        <v>74472246</v>
      </c>
      <c r="O72" t="s">
        <v>594</v>
      </c>
      <c r="P72" t="s">
        <v>594</v>
      </c>
      <c r="Q72">
        <v>1</v>
      </c>
      <c r="X72">
        <v>5.31</v>
      </c>
      <c r="Y72">
        <v>0</v>
      </c>
      <c r="Z72">
        <v>0</v>
      </c>
      <c r="AA72">
        <v>0</v>
      </c>
      <c r="AB72">
        <v>10.65</v>
      </c>
      <c r="AC72">
        <v>0</v>
      </c>
      <c r="AD72">
        <v>1</v>
      </c>
      <c r="AE72">
        <v>1</v>
      </c>
      <c r="AF72" t="s">
        <v>2</v>
      </c>
      <c r="AG72">
        <v>5.31</v>
      </c>
      <c r="AH72">
        <v>2</v>
      </c>
      <c r="AI72">
        <v>224392329</v>
      </c>
      <c r="AJ72">
        <v>64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ROW(Source!A233)</f>
        <v>233</v>
      </c>
      <c r="B73">
        <v>224392338</v>
      </c>
      <c r="C73">
        <v>224392328</v>
      </c>
      <c r="D73">
        <v>213276063</v>
      </c>
      <c r="E73">
        <v>54</v>
      </c>
      <c r="F73">
        <v>1</v>
      </c>
      <c r="G73">
        <v>1</v>
      </c>
      <c r="H73">
        <v>1</v>
      </c>
      <c r="I73" t="s">
        <v>595</v>
      </c>
      <c r="J73" t="s">
        <v>2</v>
      </c>
      <c r="K73" t="s">
        <v>596</v>
      </c>
      <c r="L73">
        <v>1191</v>
      </c>
      <c r="N73">
        <v>74472246</v>
      </c>
      <c r="O73" t="s">
        <v>594</v>
      </c>
      <c r="P73" t="s">
        <v>594</v>
      </c>
      <c r="Q73">
        <v>1</v>
      </c>
      <c r="X73">
        <v>0.02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2</v>
      </c>
      <c r="AF73" t="s">
        <v>2</v>
      </c>
      <c r="AG73">
        <v>0.02</v>
      </c>
      <c r="AH73">
        <v>2</v>
      </c>
      <c r="AI73">
        <v>224392330</v>
      </c>
      <c r="AJ73">
        <v>65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ROW(Source!A233)</f>
        <v>233</v>
      </c>
      <c r="B74">
        <v>224392339</v>
      </c>
      <c r="C74">
        <v>224392328</v>
      </c>
      <c r="D74">
        <v>213435356</v>
      </c>
      <c r="E74">
        <v>1</v>
      </c>
      <c r="F74">
        <v>1</v>
      </c>
      <c r="G74">
        <v>1</v>
      </c>
      <c r="H74">
        <v>2</v>
      </c>
      <c r="I74" t="s">
        <v>677</v>
      </c>
      <c r="J74" t="s">
        <v>678</v>
      </c>
      <c r="K74" t="s">
        <v>679</v>
      </c>
      <c r="L74">
        <v>1368</v>
      </c>
      <c r="N74">
        <v>1011</v>
      </c>
      <c r="O74" t="s">
        <v>600</v>
      </c>
      <c r="P74" t="s">
        <v>600</v>
      </c>
      <c r="Q74">
        <v>1</v>
      </c>
      <c r="X74">
        <v>0.01</v>
      </c>
      <c r="Y74">
        <v>0</v>
      </c>
      <c r="Z74">
        <v>1.7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2</v>
      </c>
      <c r="AG74">
        <v>0.01</v>
      </c>
      <c r="AH74">
        <v>2</v>
      </c>
      <c r="AI74">
        <v>224392331</v>
      </c>
      <c r="AJ74">
        <v>66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ROW(Source!A233)</f>
        <v>233</v>
      </c>
      <c r="B75">
        <v>224392340</v>
      </c>
      <c r="C75">
        <v>224392328</v>
      </c>
      <c r="D75">
        <v>213435375</v>
      </c>
      <c r="E75">
        <v>1</v>
      </c>
      <c r="F75">
        <v>1</v>
      </c>
      <c r="G75">
        <v>1</v>
      </c>
      <c r="H75">
        <v>2</v>
      </c>
      <c r="I75" t="s">
        <v>645</v>
      </c>
      <c r="J75" t="s">
        <v>646</v>
      </c>
      <c r="K75" t="s">
        <v>647</v>
      </c>
      <c r="L75">
        <v>1368</v>
      </c>
      <c r="N75">
        <v>1011</v>
      </c>
      <c r="O75" t="s">
        <v>600</v>
      </c>
      <c r="P75" t="s">
        <v>600</v>
      </c>
      <c r="Q75">
        <v>1</v>
      </c>
      <c r="X75">
        <v>0.01</v>
      </c>
      <c r="Y75">
        <v>0</v>
      </c>
      <c r="Z75">
        <v>89.99</v>
      </c>
      <c r="AA75">
        <v>10.06</v>
      </c>
      <c r="AB75">
        <v>0</v>
      </c>
      <c r="AC75">
        <v>0</v>
      </c>
      <c r="AD75">
        <v>1</v>
      </c>
      <c r="AE75">
        <v>0</v>
      </c>
      <c r="AF75" t="s">
        <v>2</v>
      </c>
      <c r="AG75">
        <v>0.01</v>
      </c>
      <c r="AH75">
        <v>2</v>
      </c>
      <c r="AI75">
        <v>224392332</v>
      </c>
      <c r="AJ75">
        <v>67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ROW(Source!A233)</f>
        <v>233</v>
      </c>
      <c r="B76">
        <v>224392341</v>
      </c>
      <c r="C76">
        <v>224392328</v>
      </c>
      <c r="D76">
        <v>213436142</v>
      </c>
      <c r="E76">
        <v>1</v>
      </c>
      <c r="F76">
        <v>1</v>
      </c>
      <c r="G76">
        <v>1</v>
      </c>
      <c r="H76">
        <v>2</v>
      </c>
      <c r="I76" t="s">
        <v>634</v>
      </c>
      <c r="J76" t="s">
        <v>635</v>
      </c>
      <c r="K76" t="s">
        <v>636</v>
      </c>
      <c r="L76">
        <v>1368</v>
      </c>
      <c r="N76">
        <v>1011</v>
      </c>
      <c r="O76" t="s">
        <v>600</v>
      </c>
      <c r="P76" t="s">
        <v>600</v>
      </c>
      <c r="Q76">
        <v>1</v>
      </c>
      <c r="X76">
        <v>0.01</v>
      </c>
      <c r="Y76">
        <v>0</v>
      </c>
      <c r="Z76">
        <v>65.709999999999994</v>
      </c>
      <c r="AA76">
        <v>11.6</v>
      </c>
      <c r="AB76">
        <v>0</v>
      </c>
      <c r="AC76">
        <v>0</v>
      </c>
      <c r="AD76">
        <v>1</v>
      </c>
      <c r="AE76">
        <v>0</v>
      </c>
      <c r="AF76" t="s">
        <v>2</v>
      </c>
      <c r="AG76">
        <v>0.01</v>
      </c>
      <c r="AH76">
        <v>2</v>
      </c>
      <c r="AI76">
        <v>224392333</v>
      </c>
      <c r="AJ76">
        <v>68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ROW(Source!A233)</f>
        <v>233</v>
      </c>
      <c r="B77">
        <v>224392342</v>
      </c>
      <c r="C77">
        <v>224392328</v>
      </c>
      <c r="D77">
        <v>213436785</v>
      </c>
      <c r="E77">
        <v>1</v>
      </c>
      <c r="F77">
        <v>1</v>
      </c>
      <c r="G77">
        <v>1</v>
      </c>
      <c r="H77">
        <v>2</v>
      </c>
      <c r="I77" t="s">
        <v>680</v>
      </c>
      <c r="J77" t="s">
        <v>681</v>
      </c>
      <c r="K77" t="s">
        <v>682</v>
      </c>
      <c r="L77">
        <v>1368</v>
      </c>
      <c r="N77">
        <v>1011</v>
      </c>
      <c r="O77" t="s">
        <v>600</v>
      </c>
      <c r="P77" t="s">
        <v>600</v>
      </c>
      <c r="Q77">
        <v>1</v>
      </c>
      <c r="X77">
        <v>1.1200000000000001</v>
      </c>
      <c r="Y77">
        <v>0</v>
      </c>
      <c r="Z77">
        <v>6.82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2</v>
      </c>
      <c r="AG77">
        <v>1.1200000000000001</v>
      </c>
      <c r="AH77">
        <v>2</v>
      </c>
      <c r="AI77">
        <v>224392334</v>
      </c>
      <c r="AJ77">
        <v>69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ROW(Source!A233)</f>
        <v>233</v>
      </c>
      <c r="B78">
        <v>224392343</v>
      </c>
      <c r="C78">
        <v>224392328</v>
      </c>
      <c r="D78">
        <v>213318279</v>
      </c>
      <c r="E78">
        <v>1</v>
      </c>
      <c r="F78">
        <v>1</v>
      </c>
      <c r="G78">
        <v>1</v>
      </c>
      <c r="H78">
        <v>3</v>
      </c>
      <c r="I78" t="s">
        <v>683</v>
      </c>
      <c r="J78" t="s">
        <v>684</v>
      </c>
      <c r="K78" t="s">
        <v>685</v>
      </c>
      <c r="L78">
        <v>1348</v>
      </c>
      <c r="N78">
        <v>1009</v>
      </c>
      <c r="O78" t="s">
        <v>374</v>
      </c>
      <c r="P78" t="s">
        <v>374</v>
      </c>
      <c r="Q78">
        <v>1000</v>
      </c>
      <c r="X78">
        <v>8.9999999999999993E-3</v>
      </c>
      <c r="Y78">
        <v>15620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2</v>
      </c>
      <c r="AG78">
        <v>8.9999999999999993E-3</v>
      </c>
      <c r="AH78">
        <v>2</v>
      </c>
      <c r="AI78">
        <v>224392335</v>
      </c>
      <c r="AJ78">
        <v>70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ROW(Source!A233)</f>
        <v>233</v>
      </c>
      <c r="B79">
        <v>224392344</v>
      </c>
      <c r="C79">
        <v>224392328</v>
      </c>
      <c r="D79">
        <v>213319333</v>
      </c>
      <c r="E79">
        <v>1</v>
      </c>
      <c r="F79">
        <v>1</v>
      </c>
      <c r="G79">
        <v>1</v>
      </c>
      <c r="H79">
        <v>3</v>
      </c>
      <c r="I79" t="s">
        <v>686</v>
      </c>
      <c r="J79" t="s">
        <v>687</v>
      </c>
      <c r="K79" t="s">
        <v>688</v>
      </c>
      <c r="L79">
        <v>1348</v>
      </c>
      <c r="N79">
        <v>1009</v>
      </c>
      <c r="O79" t="s">
        <v>374</v>
      </c>
      <c r="P79" t="s">
        <v>374</v>
      </c>
      <c r="Q79">
        <v>1000</v>
      </c>
      <c r="X79">
        <v>1.5E-3</v>
      </c>
      <c r="Y79">
        <v>7640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2</v>
      </c>
      <c r="AG79">
        <v>1.5E-3</v>
      </c>
      <c r="AH79">
        <v>2</v>
      </c>
      <c r="AI79">
        <v>224392336</v>
      </c>
      <c r="AJ79">
        <v>71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ROW(Source!A234)</f>
        <v>234</v>
      </c>
      <c r="B80">
        <v>224392354</v>
      </c>
      <c r="C80">
        <v>224392345</v>
      </c>
      <c r="D80">
        <v>213275904</v>
      </c>
      <c r="E80">
        <v>54</v>
      </c>
      <c r="F80">
        <v>1</v>
      </c>
      <c r="G80">
        <v>1</v>
      </c>
      <c r="H80">
        <v>1</v>
      </c>
      <c r="I80" t="s">
        <v>672</v>
      </c>
      <c r="J80" t="s">
        <v>2</v>
      </c>
      <c r="K80" t="s">
        <v>674</v>
      </c>
      <c r="L80">
        <v>1191</v>
      </c>
      <c r="N80">
        <v>74472246</v>
      </c>
      <c r="O80" t="s">
        <v>594</v>
      </c>
      <c r="P80" t="s">
        <v>594</v>
      </c>
      <c r="Q80">
        <v>1</v>
      </c>
      <c r="X80">
        <v>2.13</v>
      </c>
      <c r="Y80">
        <v>0</v>
      </c>
      <c r="Z80">
        <v>0</v>
      </c>
      <c r="AA80">
        <v>0</v>
      </c>
      <c r="AB80">
        <v>9.07</v>
      </c>
      <c r="AC80">
        <v>0</v>
      </c>
      <c r="AD80">
        <v>1</v>
      </c>
      <c r="AE80">
        <v>1</v>
      </c>
      <c r="AF80" t="s">
        <v>413</v>
      </c>
      <c r="AG80">
        <v>4.26</v>
      </c>
      <c r="AH80">
        <v>2</v>
      </c>
      <c r="AI80">
        <v>224392346</v>
      </c>
      <c r="AJ80">
        <v>72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ROW(Source!A234)</f>
        <v>234</v>
      </c>
      <c r="B81">
        <v>224392355</v>
      </c>
      <c r="C81">
        <v>224392345</v>
      </c>
      <c r="D81">
        <v>213276063</v>
      </c>
      <c r="E81">
        <v>54</v>
      </c>
      <c r="F81">
        <v>1</v>
      </c>
      <c r="G81">
        <v>1</v>
      </c>
      <c r="H81">
        <v>1</v>
      </c>
      <c r="I81" t="s">
        <v>595</v>
      </c>
      <c r="J81" t="s">
        <v>2</v>
      </c>
      <c r="K81" t="s">
        <v>596</v>
      </c>
      <c r="L81">
        <v>1191</v>
      </c>
      <c r="N81">
        <v>74472246</v>
      </c>
      <c r="O81" t="s">
        <v>594</v>
      </c>
      <c r="P81" t="s">
        <v>594</v>
      </c>
      <c r="Q81">
        <v>1</v>
      </c>
      <c r="X81">
        <v>0.02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2</v>
      </c>
      <c r="AF81" t="s">
        <v>413</v>
      </c>
      <c r="AG81">
        <v>0.04</v>
      </c>
      <c r="AH81">
        <v>2</v>
      </c>
      <c r="AI81">
        <v>224392347</v>
      </c>
      <c r="AJ81">
        <v>73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ROW(Source!A234)</f>
        <v>234</v>
      </c>
      <c r="B82">
        <v>224392356</v>
      </c>
      <c r="C82">
        <v>224392345</v>
      </c>
      <c r="D82">
        <v>213435356</v>
      </c>
      <c r="E82">
        <v>1</v>
      </c>
      <c r="F82">
        <v>1</v>
      </c>
      <c r="G82">
        <v>1</v>
      </c>
      <c r="H82">
        <v>2</v>
      </c>
      <c r="I82" t="s">
        <v>677</v>
      </c>
      <c r="J82" t="s">
        <v>678</v>
      </c>
      <c r="K82" t="s">
        <v>679</v>
      </c>
      <c r="L82">
        <v>1368</v>
      </c>
      <c r="N82">
        <v>1011</v>
      </c>
      <c r="O82" t="s">
        <v>600</v>
      </c>
      <c r="P82" t="s">
        <v>600</v>
      </c>
      <c r="Q82">
        <v>1</v>
      </c>
      <c r="X82">
        <v>0.01</v>
      </c>
      <c r="Y82">
        <v>0</v>
      </c>
      <c r="Z82">
        <v>1.7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413</v>
      </c>
      <c r="AG82">
        <v>0.02</v>
      </c>
      <c r="AH82">
        <v>2</v>
      </c>
      <c r="AI82">
        <v>224392348</v>
      </c>
      <c r="AJ82">
        <v>74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ROW(Source!A234)</f>
        <v>234</v>
      </c>
      <c r="B83">
        <v>224392357</v>
      </c>
      <c r="C83">
        <v>224392345</v>
      </c>
      <c r="D83">
        <v>213435375</v>
      </c>
      <c r="E83">
        <v>1</v>
      </c>
      <c r="F83">
        <v>1</v>
      </c>
      <c r="G83">
        <v>1</v>
      </c>
      <c r="H83">
        <v>2</v>
      </c>
      <c r="I83" t="s">
        <v>645</v>
      </c>
      <c r="J83" t="s">
        <v>646</v>
      </c>
      <c r="K83" t="s">
        <v>647</v>
      </c>
      <c r="L83">
        <v>1368</v>
      </c>
      <c r="N83">
        <v>1011</v>
      </c>
      <c r="O83" t="s">
        <v>600</v>
      </c>
      <c r="P83" t="s">
        <v>600</v>
      </c>
      <c r="Q83">
        <v>1</v>
      </c>
      <c r="X83">
        <v>0.01</v>
      </c>
      <c r="Y83">
        <v>0</v>
      </c>
      <c r="Z83">
        <v>89.99</v>
      </c>
      <c r="AA83">
        <v>10.06</v>
      </c>
      <c r="AB83">
        <v>0</v>
      </c>
      <c r="AC83">
        <v>0</v>
      </c>
      <c r="AD83">
        <v>1</v>
      </c>
      <c r="AE83">
        <v>0</v>
      </c>
      <c r="AF83" t="s">
        <v>413</v>
      </c>
      <c r="AG83">
        <v>0.02</v>
      </c>
      <c r="AH83">
        <v>2</v>
      </c>
      <c r="AI83">
        <v>224392349</v>
      </c>
      <c r="AJ83">
        <v>75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ROW(Source!A234)</f>
        <v>234</v>
      </c>
      <c r="B84">
        <v>224392358</v>
      </c>
      <c r="C84">
        <v>224392345</v>
      </c>
      <c r="D84">
        <v>213436142</v>
      </c>
      <c r="E84">
        <v>1</v>
      </c>
      <c r="F84">
        <v>1</v>
      </c>
      <c r="G84">
        <v>1</v>
      </c>
      <c r="H84">
        <v>2</v>
      </c>
      <c r="I84" t="s">
        <v>634</v>
      </c>
      <c r="J84" t="s">
        <v>635</v>
      </c>
      <c r="K84" t="s">
        <v>636</v>
      </c>
      <c r="L84">
        <v>1368</v>
      </c>
      <c r="N84">
        <v>1011</v>
      </c>
      <c r="O84" t="s">
        <v>600</v>
      </c>
      <c r="P84" t="s">
        <v>600</v>
      </c>
      <c r="Q84">
        <v>1</v>
      </c>
      <c r="X84">
        <v>0.01</v>
      </c>
      <c r="Y84">
        <v>0</v>
      </c>
      <c r="Z84">
        <v>65.709999999999994</v>
      </c>
      <c r="AA84">
        <v>11.6</v>
      </c>
      <c r="AB84">
        <v>0</v>
      </c>
      <c r="AC84">
        <v>0</v>
      </c>
      <c r="AD84">
        <v>1</v>
      </c>
      <c r="AE84">
        <v>0</v>
      </c>
      <c r="AF84" t="s">
        <v>413</v>
      </c>
      <c r="AG84">
        <v>0.02</v>
      </c>
      <c r="AH84">
        <v>2</v>
      </c>
      <c r="AI84">
        <v>224392350</v>
      </c>
      <c r="AJ84">
        <v>76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ROW(Source!A234)</f>
        <v>234</v>
      </c>
      <c r="B85">
        <v>224392359</v>
      </c>
      <c r="C85">
        <v>224392345</v>
      </c>
      <c r="D85">
        <v>213436785</v>
      </c>
      <c r="E85">
        <v>1</v>
      </c>
      <c r="F85">
        <v>1</v>
      </c>
      <c r="G85">
        <v>1</v>
      </c>
      <c r="H85">
        <v>2</v>
      </c>
      <c r="I85" t="s">
        <v>680</v>
      </c>
      <c r="J85" t="s">
        <v>681</v>
      </c>
      <c r="K85" t="s">
        <v>682</v>
      </c>
      <c r="L85">
        <v>1368</v>
      </c>
      <c r="N85">
        <v>1011</v>
      </c>
      <c r="O85" t="s">
        <v>600</v>
      </c>
      <c r="P85" t="s">
        <v>600</v>
      </c>
      <c r="Q85">
        <v>1</v>
      </c>
      <c r="X85">
        <v>0.65</v>
      </c>
      <c r="Y85">
        <v>0</v>
      </c>
      <c r="Z85">
        <v>6.82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413</v>
      </c>
      <c r="AG85">
        <v>1.3</v>
      </c>
      <c r="AH85">
        <v>2</v>
      </c>
      <c r="AI85">
        <v>224392351</v>
      </c>
      <c r="AJ85">
        <v>77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ROW(Source!A234)</f>
        <v>234</v>
      </c>
      <c r="B86">
        <v>224392360</v>
      </c>
      <c r="C86">
        <v>224392345</v>
      </c>
      <c r="D86">
        <v>213318815</v>
      </c>
      <c r="E86">
        <v>1</v>
      </c>
      <c r="F86">
        <v>1</v>
      </c>
      <c r="G86">
        <v>1</v>
      </c>
      <c r="H86">
        <v>3</v>
      </c>
      <c r="I86" t="s">
        <v>689</v>
      </c>
      <c r="J86" t="s">
        <v>690</v>
      </c>
      <c r="K86" t="s">
        <v>691</v>
      </c>
      <c r="L86">
        <v>1348</v>
      </c>
      <c r="N86">
        <v>1009</v>
      </c>
      <c r="O86" t="s">
        <v>374</v>
      </c>
      <c r="P86" t="s">
        <v>374</v>
      </c>
      <c r="Q86">
        <v>1000</v>
      </c>
      <c r="X86">
        <v>8.9999999999999993E-3</v>
      </c>
      <c r="Y86">
        <v>14312.87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413</v>
      </c>
      <c r="AG86">
        <v>1.7999999999999999E-2</v>
      </c>
      <c r="AH86">
        <v>2</v>
      </c>
      <c r="AI86">
        <v>224392352</v>
      </c>
      <c r="AJ86">
        <v>78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ROW(Source!A234)</f>
        <v>234</v>
      </c>
      <c r="B87">
        <v>224392361</v>
      </c>
      <c r="C87">
        <v>224392345</v>
      </c>
      <c r="D87">
        <v>213319431</v>
      </c>
      <c r="E87">
        <v>1</v>
      </c>
      <c r="F87">
        <v>1</v>
      </c>
      <c r="G87">
        <v>1</v>
      </c>
      <c r="H87">
        <v>3</v>
      </c>
      <c r="I87" t="s">
        <v>692</v>
      </c>
      <c r="J87" t="s">
        <v>693</v>
      </c>
      <c r="K87" t="s">
        <v>694</v>
      </c>
      <c r="L87">
        <v>1346</v>
      </c>
      <c r="N87">
        <v>1009</v>
      </c>
      <c r="O87" t="s">
        <v>383</v>
      </c>
      <c r="P87" t="s">
        <v>383</v>
      </c>
      <c r="Q87">
        <v>1</v>
      </c>
      <c r="X87">
        <v>1.4</v>
      </c>
      <c r="Y87">
        <v>6.67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413</v>
      </c>
      <c r="AG87">
        <v>2.8</v>
      </c>
      <c r="AH87">
        <v>2</v>
      </c>
      <c r="AI87">
        <v>224392353</v>
      </c>
      <c r="AJ87">
        <v>79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ROW(Source!A418)</f>
        <v>418</v>
      </c>
      <c r="B88">
        <v>224392383</v>
      </c>
      <c r="C88">
        <v>224392362</v>
      </c>
      <c r="D88">
        <v>213275936</v>
      </c>
      <c r="E88">
        <v>54</v>
      </c>
      <c r="F88">
        <v>1</v>
      </c>
      <c r="G88">
        <v>1</v>
      </c>
      <c r="H88">
        <v>1</v>
      </c>
      <c r="I88" t="s">
        <v>695</v>
      </c>
      <c r="J88" t="s">
        <v>2</v>
      </c>
      <c r="K88" t="s">
        <v>696</v>
      </c>
      <c r="L88">
        <v>1191</v>
      </c>
      <c r="N88">
        <v>74472246</v>
      </c>
      <c r="O88" t="s">
        <v>594</v>
      </c>
      <c r="P88" t="s">
        <v>594</v>
      </c>
      <c r="Q88">
        <v>1</v>
      </c>
      <c r="X88">
        <v>25.3</v>
      </c>
      <c r="Y88">
        <v>0</v>
      </c>
      <c r="Z88">
        <v>0</v>
      </c>
      <c r="AA88">
        <v>0</v>
      </c>
      <c r="AB88">
        <v>10.06</v>
      </c>
      <c r="AC88">
        <v>0</v>
      </c>
      <c r="AD88">
        <v>1</v>
      </c>
      <c r="AE88">
        <v>1</v>
      </c>
      <c r="AF88" t="s">
        <v>2</v>
      </c>
      <c r="AG88">
        <v>25.3</v>
      </c>
      <c r="AH88">
        <v>2</v>
      </c>
      <c r="AI88">
        <v>224392363</v>
      </c>
      <c r="AJ88">
        <v>80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ROW(Source!A418)</f>
        <v>418</v>
      </c>
      <c r="B89">
        <v>224392384</v>
      </c>
      <c r="C89">
        <v>224392362</v>
      </c>
      <c r="D89">
        <v>213276063</v>
      </c>
      <c r="E89">
        <v>54</v>
      </c>
      <c r="F89">
        <v>1</v>
      </c>
      <c r="G89">
        <v>1</v>
      </c>
      <c r="H89">
        <v>1</v>
      </c>
      <c r="I89" t="s">
        <v>595</v>
      </c>
      <c r="J89" t="s">
        <v>2</v>
      </c>
      <c r="K89" t="s">
        <v>596</v>
      </c>
      <c r="L89">
        <v>1191</v>
      </c>
      <c r="N89">
        <v>74472246</v>
      </c>
      <c r="O89" t="s">
        <v>594</v>
      </c>
      <c r="P89" t="s">
        <v>594</v>
      </c>
      <c r="Q89">
        <v>1</v>
      </c>
      <c r="X89">
        <v>3.08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2</v>
      </c>
      <c r="AF89" t="s">
        <v>2</v>
      </c>
      <c r="AG89">
        <v>3.08</v>
      </c>
      <c r="AH89">
        <v>2</v>
      </c>
      <c r="AI89">
        <v>224392364</v>
      </c>
      <c r="AJ89">
        <v>81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ROW(Source!A418)</f>
        <v>418</v>
      </c>
      <c r="B90">
        <v>224392385</v>
      </c>
      <c r="C90">
        <v>224392362</v>
      </c>
      <c r="D90">
        <v>213435174</v>
      </c>
      <c r="E90">
        <v>1</v>
      </c>
      <c r="F90">
        <v>1</v>
      </c>
      <c r="G90">
        <v>1</v>
      </c>
      <c r="H90">
        <v>2</v>
      </c>
      <c r="I90" t="s">
        <v>697</v>
      </c>
      <c r="J90" t="s">
        <v>698</v>
      </c>
      <c r="K90" t="s">
        <v>699</v>
      </c>
      <c r="L90">
        <v>1368</v>
      </c>
      <c r="N90">
        <v>1011</v>
      </c>
      <c r="O90" t="s">
        <v>600</v>
      </c>
      <c r="P90" t="s">
        <v>600</v>
      </c>
      <c r="Q90">
        <v>1</v>
      </c>
      <c r="X90">
        <v>0.1</v>
      </c>
      <c r="Y90">
        <v>0</v>
      </c>
      <c r="Z90">
        <v>120.24</v>
      </c>
      <c r="AA90">
        <v>15.42</v>
      </c>
      <c r="AB90">
        <v>0</v>
      </c>
      <c r="AC90">
        <v>0</v>
      </c>
      <c r="AD90">
        <v>1</v>
      </c>
      <c r="AE90">
        <v>0</v>
      </c>
      <c r="AF90" t="s">
        <v>2</v>
      </c>
      <c r="AG90">
        <v>0.1</v>
      </c>
      <c r="AH90">
        <v>2</v>
      </c>
      <c r="AI90">
        <v>224392365</v>
      </c>
      <c r="AJ90">
        <v>82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ROW(Source!A418)</f>
        <v>418</v>
      </c>
      <c r="B91">
        <v>224392386</v>
      </c>
      <c r="C91">
        <v>224392362</v>
      </c>
      <c r="D91">
        <v>213435219</v>
      </c>
      <c r="E91">
        <v>1</v>
      </c>
      <c r="F91">
        <v>1</v>
      </c>
      <c r="G91">
        <v>1</v>
      </c>
      <c r="H91">
        <v>2</v>
      </c>
      <c r="I91" t="s">
        <v>642</v>
      </c>
      <c r="J91" t="s">
        <v>643</v>
      </c>
      <c r="K91" t="s">
        <v>644</v>
      </c>
      <c r="L91">
        <v>1368</v>
      </c>
      <c r="N91">
        <v>1011</v>
      </c>
      <c r="O91" t="s">
        <v>600</v>
      </c>
      <c r="P91" t="s">
        <v>600</v>
      </c>
      <c r="Q91">
        <v>1</v>
      </c>
      <c r="X91">
        <v>0.11</v>
      </c>
      <c r="Y91">
        <v>0</v>
      </c>
      <c r="Z91">
        <v>115.4</v>
      </c>
      <c r="AA91">
        <v>13.5</v>
      </c>
      <c r="AB91">
        <v>0</v>
      </c>
      <c r="AC91">
        <v>0</v>
      </c>
      <c r="AD91">
        <v>1</v>
      </c>
      <c r="AE91">
        <v>0</v>
      </c>
      <c r="AF91" t="s">
        <v>2</v>
      </c>
      <c r="AG91">
        <v>0.11</v>
      </c>
      <c r="AH91">
        <v>2</v>
      </c>
      <c r="AI91">
        <v>224392366</v>
      </c>
      <c r="AJ91">
        <v>83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ROW(Source!A418)</f>
        <v>418</v>
      </c>
      <c r="B92">
        <v>224392387</v>
      </c>
      <c r="C92">
        <v>224392362</v>
      </c>
      <c r="D92">
        <v>213435225</v>
      </c>
      <c r="E92">
        <v>1</v>
      </c>
      <c r="F92">
        <v>1</v>
      </c>
      <c r="G92">
        <v>1</v>
      </c>
      <c r="H92">
        <v>2</v>
      </c>
      <c r="I92" t="s">
        <v>700</v>
      </c>
      <c r="J92" t="s">
        <v>701</v>
      </c>
      <c r="K92" t="s">
        <v>702</v>
      </c>
      <c r="L92">
        <v>1368</v>
      </c>
      <c r="N92">
        <v>1011</v>
      </c>
      <c r="O92" t="s">
        <v>600</v>
      </c>
      <c r="P92" t="s">
        <v>600</v>
      </c>
      <c r="Q92">
        <v>1</v>
      </c>
      <c r="X92">
        <v>2.7</v>
      </c>
      <c r="Y92">
        <v>0</v>
      </c>
      <c r="Z92">
        <v>120.04</v>
      </c>
      <c r="AA92">
        <v>13.5</v>
      </c>
      <c r="AB92">
        <v>0</v>
      </c>
      <c r="AC92">
        <v>0</v>
      </c>
      <c r="AD92">
        <v>1</v>
      </c>
      <c r="AE92">
        <v>0</v>
      </c>
      <c r="AF92" t="s">
        <v>2</v>
      </c>
      <c r="AG92">
        <v>2.7</v>
      </c>
      <c r="AH92">
        <v>2</v>
      </c>
      <c r="AI92">
        <v>224392367</v>
      </c>
      <c r="AJ92">
        <v>84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ROW(Source!A418)</f>
        <v>418</v>
      </c>
      <c r="B93">
        <v>224392388</v>
      </c>
      <c r="C93">
        <v>224392362</v>
      </c>
      <c r="D93">
        <v>213435302</v>
      </c>
      <c r="E93">
        <v>1</v>
      </c>
      <c r="F93">
        <v>1</v>
      </c>
      <c r="G93">
        <v>1</v>
      </c>
      <c r="H93">
        <v>2</v>
      </c>
      <c r="I93" t="s">
        <v>703</v>
      </c>
      <c r="J93" t="s">
        <v>704</v>
      </c>
      <c r="K93" t="s">
        <v>705</v>
      </c>
      <c r="L93">
        <v>1368</v>
      </c>
      <c r="N93">
        <v>1011</v>
      </c>
      <c r="O93" t="s">
        <v>600</v>
      </c>
      <c r="P93" t="s">
        <v>600</v>
      </c>
      <c r="Q93">
        <v>1</v>
      </c>
      <c r="X93">
        <v>0.08</v>
      </c>
      <c r="Y93">
        <v>0</v>
      </c>
      <c r="Z93">
        <v>0.9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2</v>
      </c>
      <c r="AG93">
        <v>0.08</v>
      </c>
      <c r="AH93">
        <v>2</v>
      </c>
      <c r="AI93">
        <v>224392368</v>
      </c>
      <c r="AJ93">
        <v>85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ROW(Source!A418)</f>
        <v>418</v>
      </c>
      <c r="B94">
        <v>224392389</v>
      </c>
      <c r="C94">
        <v>224392362</v>
      </c>
      <c r="D94">
        <v>213436142</v>
      </c>
      <c r="E94">
        <v>1</v>
      </c>
      <c r="F94">
        <v>1</v>
      </c>
      <c r="G94">
        <v>1</v>
      </c>
      <c r="H94">
        <v>2</v>
      </c>
      <c r="I94" t="s">
        <v>634</v>
      </c>
      <c r="J94" t="s">
        <v>635</v>
      </c>
      <c r="K94" t="s">
        <v>636</v>
      </c>
      <c r="L94">
        <v>1368</v>
      </c>
      <c r="N94">
        <v>1011</v>
      </c>
      <c r="O94" t="s">
        <v>600</v>
      </c>
      <c r="P94" t="s">
        <v>600</v>
      </c>
      <c r="Q94">
        <v>1</v>
      </c>
      <c r="X94">
        <v>0.17</v>
      </c>
      <c r="Y94">
        <v>0</v>
      </c>
      <c r="Z94">
        <v>65.709999999999994</v>
      </c>
      <c r="AA94">
        <v>11.6</v>
      </c>
      <c r="AB94">
        <v>0</v>
      </c>
      <c r="AC94">
        <v>0</v>
      </c>
      <c r="AD94">
        <v>1</v>
      </c>
      <c r="AE94">
        <v>0</v>
      </c>
      <c r="AF94" t="s">
        <v>2</v>
      </c>
      <c r="AG94">
        <v>0.17</v>
      </c>
      <c r="AH94">
        <v>2</v>
      </c>
      <c r="AI94">
        <v>224392369</v>
      </c>
      <c r="AJ94">
        <v>86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ROW(Source!A418)</f>
        <v>418</v>
      </c>
      <c r="B95">
        <v>224392390</v>
      </c>
      <c r="C95">
        <v>224392362</v>
      </c>
      <c r="D95">
        <v>213436298</v>
      </c>
      <c r="E95">
        <v>1</v>
      </c>
      <c r="F95">
        <v>1</v>
      </c>
      <c r="G95">
        <v>1</v>
      </c>
      <c r="H95">
        <v>2</v>
      </c>
      <c r="I95" t="s">
        <v>706</v>
      </c>
      <c r="J95" t="s">
        <v>707</v>
      </c>
      <c r="K95" t="s">
        <v>708</v>
      </c>
      <c r="L95">
        <v>1368</v>
      </c>
      <c r="N95">
        <v>1011</v>
      </c>
      <c r="O95" t="s">
        <v>600</v>
      </c>
      <c r="P95" t="s">
        <v>600</v>
      </c>
      <c r="Q95">
        <v>1</v>
      </c>
      <c r="X95">
        <v>3.02</v>
      </c>
      <c r="Y95">
        <v>0</v>
      </c>
      <c r="Z95">
        <v>1.2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2</v>
      </c>
      <c r="AG95">
        <v>3.02</v>
      </c>
      <c r="AH95">
        <v>2</v>
      </c>
      <c r="AI95">
        <v>224392370</v>
      </c>
      <c r="AJ95">
        <v>87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ROW(Source!A418)</f>
        <v>418</v>
      </c>
      <c r="B96">
        <v>224392391</v>
      </c>
      <c r="C96">
        <v>224392362</v>
      </c>
      <c r="D96">
        <v>213436341</v>
      </c>
      <c r="E96">
        <v>1</v>
      </c>
      <c r="F96">
        <v>1</v>
      </c>
      <c r="G96">
        <v>1</v>
      </c>
      <c r="H96">
        <v>2</v>
      </c>
      <c r="I96" t="s">
        <v>709</v>
      </c>
      <c r="J96" t="s">
        <v>710</v>
      </c>
      <c r="K96" t="s">
        <v>711</v>
      </c>
      <c r="L96">
        <v>1368</v>
      </c>
      <c r="N96">
        <v>1011</v>
      </c>
      <c r="O96" t="s">
        <v>600</v>
      </c>
      <c r="P96" t="s">
        <v>600</v>
      </c>
      <c r="Q96">
        <v>1</v>
      </c>
      <c r="X96">
        <v>14</v>
      </c>
      <c r="Y96">
        <v>0</v>
      </c>
      <c r="Z96">
        <v>12.31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2</v>
      </c>
      <c r="AG96">
        <v>14</v>
      </c>
      <c r="AH96">
        <v>2</v>
      </c>
      <c r="AI96">
        <v>224392371</v>
      </c>
      <c r="AJ96">
        <v>88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ROW(Source!A418)</f>
        <v>418</v>
      </c>
      <c r="B97">
        <v>224392392</v>
      </c>
      <c r="C97">
        <v>224392362</v>
      </c>
      <c r="D97">
        <v>213285811</v>
      </c>
      <c r="E97">
        <v>1</v>
      </c>
      <c r="F97">
        <v>1</v>
      </c>
      <c r="G97">
        <v>1</v>
      </c>
      <c r="H97">
        <v>3</v>
      </c>
      <c r="I97" t="s">
        <v>712</v>
      </c>
      <c r="J97" t="s">
        <v>713</v>
      </c>
      <c r="K97" t="s">
        <v>714</v>
      </c>
      <c r="L97">
        <v>1339</v>
      </c>
      <c r="N97">
        <v>1007</v>
      </c>
      <c r="O97" t="s">
        <v>331</v>
      </c>
      <c r="P97" t="s">
        <v>331</v>
      </c>
      <c r="Q97">
        <v>1</v>
      </c>
      <c r="X97">
        <v>2.6</v>
      </c>
      <c r="Y97">
        <v>6.22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2</v>
      </c>
      <c r="AG97">
        <v>2.6</v>
      </c>
      <c r="AH97">
        <v>2</v>
      </c>
      <c r="AI97">
        <v>224392372</v>
      </c>
      <c r="AJ97">
        <v>89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ROW(Source!A418)</f>
        <v>418</v>
      </c>
      <c r="B98">
        <v>224392393</v>
      </c>
      <c r="C98">
        <v>224392362</v>
      </c>
      <c r="D98">
        <v>213285817</v>
      </c>
      <c r="E98">
        <v>1</v>
      </c>
      <c r="F98">
        <v>1</v>
      </c>
      <c r="G98">
        <v>1</v>
      </c>
      <c r="H98">
        <v>3</v>
      </c>
      <c r="I98" t="s">
        <v>715</v>
      </c>
      <c r="J98" t="s">
        <v>716</v>
      </c>
      <c r="K98" t="s">
        <v>717</v>
      </c>
      <c r="L98">
        <v>1346</v>
      </c>
      <c r="N98">
        <v>1009</v>
      </c>
      <c r="O98" t="s">
        <v>383</v>
      </c>
      <c r="P98" t="s">
        <v>383</v>
      </c>
      <c r="Q98">
        <v>1</v>
      </c>
      <c r="X98">
        <v>0.78</v>
      </c>
      <c r="Y98">
        <v>6.09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2</v>
      </c>
      <c r="AG98">
        <v>0.78</v>
      </c>
      <c r="AH98">
        <v>2</v>
      </c>
      <c r="AI98">
        <v>224392373</v>
      </c>
      <c r="AJ98">
        <v>90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ROW(Source!A418)</f>
        <v>418</v>
      </c>
      <c r="B99">
        <v>224392394</v>
      </c>
      <c r="C99">
        <v>224392362</v>
      </c>
      <c r="D99">
        <v>213288400</v>
      </c>
      <c r="E99">
        <v>1</v>
      </c>
      <c r="F99">
        <v>1</v>
      </c>
      <c r="G99">
        <v>1</v>
      </c>
      <c r="H99">
        <v>3</v>
      </c>
      <c r="I99" t="s">
        <v>718</v>
      </c>
      <c r="J99" t="s">
        <v>719</v>
      </c>
      <c r="K99" t="s">
        <v>720</v>
      </c>
      <c r="L99">
        <v>1346</v>
      </c>
      <c r="N99">
        <v>1009</v>
      </c>
      <c r="O99" t="s">
        <v>383</v>
      </c>
      <c r="P99" t="s">
        <v>383</v>
      </c>
      <c r="Q99">
        <v>1</v>
      </c>
      <c r="X99">
        <v>16</v>
      </c>
      <c r="Y99">
        <v>10.75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2</v>
      </c>
      <c r="AG99">
        <v>16</v>
      </c>
      <c r="AH99">
        <v>2</v>
      </c>
      <c r="AI99">
        <v>224392374</v>
      </c>
      <c r="AJ99">
        <v>91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ROW(Source!A418)</f>
        <v>418</v>
      </c>
      <c r="B100">
        <v>224392395</v>
      </c>
      <c r="C100">
        <v>224392362</v>
      </c>
      <c r="D100">
        <v>213289542</v>
      </c>
      <c r="E100">
        <v>1</v>
      </c>
      <c r="F100">
        <v>1</v>
      </c>
      <c r="G100">
        <v>1</v>
      </c>
      <c r="H100">
        <v>3</v>
      </c>
      <c r="I100" t="s">
        <v>739</v>
      </c>
      <c r="J100" t="s">
        <v>740</v>
      </c>
      <c r="K100" t="s">
        <v>741</v>
      </c>
      <c r="L100">
        <v>1346</v>
      </c>
      <c r="N100">
        <v>1009</v>
      </c>
      <c r="O100" t="s">
        <v>383</v>
      </c>
      <c r="P100" t="s">
        <v>383</v>
      </c>
      <c r="Q100">
        <v>1</v>
      </c>
      <c r="X100">
        <v>0</v>
      </c>
      <c r="Y100">
        <v>9.0399999999999991</v>
      </c>
      <c r="Z100">
        <v>0</v>
      </c>
      <c r="AA100">
        <v>0</v>
      </c>
      <c r="AB100">
        <v>0</v>
      </c>
      <c r="AC100">
        <v>1</v>
      </c>
      <c r="AD100">
        <v>0</v>
      </c>
      <c r="AE100">
        <v>0</v>
      </c>
      <c r="AF100" t="s">
        <v>2</v>
      </c>
      <c r="AG100">
        <v>0</v>
      </c>
      <c r="AH100">
        <v>3</v>
      </c>
      <c r="AI100">
        <v>-1</v>
      </c>
      <c r="AJ100" t="s">
        <v>2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ROW(Source!A418)</f>
        <v>418</v>
      </c>
      <c r="B101">
        <v>224392396</v>
      </c>
      <c r="C101">
        <v>224392362</v>
      </c>
      <c r="D101">
        <v>213289640</v>
      </c>
      <c r="E101">
        <v>1</v>
      </c>
      <c r="F101">
        <v>1</v>
      </c>
      <c r="G101">
        <v>1</v>
      </c>
      <c r="H101">
        <v>3</v>
      </c>
      <c r="I101" t="s">
        <v>657</v>
      </c>
      <c r="J101" t="s">
        <v>658</v>
      </c>
      <c r="K101" t="s">
        <v>659</v>
      </c>
      <c r="L101">
        <v>1348</v>
      </c>
      <c r="N101">
        <v>1009</v>
      </c>
      <c r="O101" t="s">
        <v>374</v>
      </c>
      <c r="P101" t="s">
        <v>374</v>
      </c>
      <c r="Q101">
        <v>1000</v>
      </c>
      <c r="X101">
        <v>1.0000000000000001E-5</v>
      </c>
      <c r="Y101">
        <v>11978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2</v>
      </c>
      <c r="AG101">
        <v>1.0000000000000001E-5</v>
      </c>
      <c r="AH101">
        <v>2</v>
      </c>
      <c r="AI101">
        <v>224392375</v>
      </c>
      <c r="AJ101">
        <v>92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ROW(Source!A418)</f>
        <v>418</v>
      </c>
      <c r="B102">
        <v>224392397</v>
      </c>
      <c r="C102">
        <v>224392362</v>
      </c>
      <c r="D102">
        <v>213290658</v>
      </c>
      <c r="E102">
        <v>1</v>
      </c>
      <c r="F102">
        <v>1</v>
      </c>
      <c r="G102">
        <v>1</v>
      </c>
      <c r="H102">
        <v>3</v>
      </c>
      <c r="I102" t="s">
        <v>721</v>
      </c>
      <c r="J102" t="s">
        <v>722</v>
      </c>
      <c r="K102" t="s">
        <v>723</v>
      </c>
      <c r="L102">
        <v>1348</v>
      </c>
      <c r="N102">
        <v>1009</v>
      </c>
      <c r="O102" t="s">
        <v>374</v>
      </c>
      <c r="P102" t="s">
        <v>374</v>
      </c>
      <c r="Q102">
        <v>1000</v>
      </c>
      <c r="X102">
        <v>1E-4</v>
      </c>
      <c r="Y102">
        <v>37900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2</v>
      </c>
      <c r="AG102">
        <v>1E-4</v>
      </c>
      <c r="AH102">
        <v>2</v>
      </c>
      <c r="AI102">
        <v>224392376</v>
      </c>
      <c r="AJ102">
        <v>93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ROW(Source!A418)</f>
        <v>418</v>
      </c>
      <c r="B103">
        <v>224392398</v>
      </c>
      <c r="C103">
        <v>224392362</v>
      </c>
      <c r="D103">
        <v>213277566</v>
      </c>
      <c r="E103">
        <v>54</v>
      </c>
      <c r="F103">
        <v>1</v>
      </c>
      <c r="G103">
        <v>1</v>
      </c>
      <c r="H103">
        <v>3</v>
      </c>
      <c r="I103" t="s">
        <v>777</v>
      </c>
      <c r="J103" t="s">
        <v>2</v>
      </c>
      <c r="K103" t="s">
        <v>778</v>
      </c>
      <c r="L103">
        <v>1348</v>
      </c>
      <c r="N103">
        <v>1009</v>
      </c>
      <c r="O103" t="s">
        <v>374</v>
      </c>
      <c r="P103" t="s">
        <v>374</v>
      </c>
      <c r="Q103">
        <v>1000</v>
      </c>
      <c r="X103">
        <v>1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 t="s">
        <v>2</v>
      </c>
      <c r="AG103">
        <v>1</v>
      </c>
      <c r="AH103">
        <v>3</v>
      </c>
      <c r="AI103">
        <v>-1</v>
      </c>
      <c r="AJ103" t="s">
        <v>2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ROW(Source!A418)</f>
        <v>418</v>
      </c>
      <c r="B104">
        <v>224392399</v>
      </c>
      <c r="C104">
        <v>224392362</v>
      </c>
      <c r="D104">
        <v>213304287</v>
      </c>
      <c r="E104">
        <v>1</v>
      </c>
      <c r="F104">
        <v>1</v>
      </c>
      <c r="G104">
        <v>1</v>
      </c>
      <c r="H104">
        <v>3</v>
      </c>
      <c r="I104" t="s">
        <v>724</v>
      </c>
      <c r="J104" t="s">
        <v>725</v>
      </c>
      <c r="K104" t="s">
        <v>726</v>
      </c>
      <c r="L104">
        <v>1348</v>
      </c>
      <c r="N104">
        <v>1009</v>
      </c>
      <c r="O104" t="s">
        <v>374</v>
      </c>
      <c r="P104" t="s">
        <v>374</v>
      </c>
      <c r="Q104">
        <v>1000</v>
      </c>
      <c r="X104">
        <v>1E-3</v>
      </c>
      <c r="Y104">
        <v>7712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2</v>
      </c>
      <c r="AG104">
        <v>1E-3</v>
      </c>
      <c r="AH104">
        <v>2</v>
      </c>
      <c r="AI104">
        <v>224392377</v>
      </c>
      <c r="AJ104">
        <v>94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ROW(Source!A418)</f>
        <v>418</v>
      </c>
      <c r="B105">
        <v>224392400</v>
      </c>
      <c r="C105">
        <v>224392362</v>
      </c>
      <c r="D105">
        <v>213306223</v>
      </c>
      <c r="E105">
        <v>1</v>
      </c>
      <c r="F105">
        <v>1</v>
      </c>
      <c r="G105">
        <v>1</v>
      </c>
      <c r="H105">
        <v>3</v>
      </c>
      <c r="I105" t="s">
        <v>727</v>
      </c>
      <c r="J105" t="s">
        <v>728</v>
      </c>
      <c r="K105" t="s">
        <v>729</v>
      </c>
      <c r="L105">
        <v>1302</v>
      </c>
      <c r="N105">
        <v>1003</v>
      </c>
      <c r="O105" t="s">
        <v>730</v>
      </c>
      <c r="P105" t="s">
        <v>730</v>
      </c>
      <c r="Q105">
        <v>10</v>
      </c>
      <c r="X105">
        <v>1.8700000000000001E-2</v>
      </c>
      <c r="Y105">
        <v>50.24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2</v>
      </c>
      <c r="AG105">
        <v>1.8700000000000001E-2</v>
      </c>
      <c r="AH105">
        <v>2</v>
      </c>
      <c r="AI105">
        <v>224392378</v>
      </c>
      <c r="AJ105">
        <v>95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ROW(Source!A418)</f>
        <v>418</v>
      </c>
      <c r="B106">
        <v>224392401</v>
      </c>
      <c r="C106">
        <v>224392362</v>
      </c>
      <c r="D106">
        <v>213306578</v>
      </c>
      <c r="E106">
        <v>1</v>
      </c>
      <c r="F106">
        <v>1</v>
      </c>
      <c r="G106">
        <v>1</v>
      </c>
      <c r="H106">
        <v>3</v>
      </c>
      <c r="I106" t="s">
        <v>663</v>
      </c>
      <c r="J106" t="s">
        <v>664</v>
      </c>
      <c r="K106" t="s">
        <v>665</v>
      </c>
      <c r="L106">
        <v>1348</v>
      </c>
      <c r="N106">
        <v>1009</v>
      </c>
      <c r="O106" t="s">
        <v>374</v>
      </c>
      <c r="P106" t="s">
        <v>374</v>
      </c>
      <c r="Q106">
        <v>1000</v>
      </c>
      <c r="X106">
        <v>3.0000000000000001E-5</v>
      </c>
      <c r="Y106">
        <v>4455.2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2</v>
      </c>
      <c r="AG106">
        <v>3.0000000000000001E-5</v>
      </c>
      <c r="AH106">
        <v>2</v>
      </c>
      <c r="AI106">
        <v>224392379</v>
      </c>
      <c r="AJ106">
        <v>96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ROW(Source!A418)</f>
        <v>418</v>
      </c>
      <c r="B107">
        <v>224392402</v>
      </c>
      <c r="C107">
        <v>224392362</v>
      </c>
      <c r="D107">
        <v>213307304</v>
      </c>
      <c r="E107">
        <v>1</v>
      </c>
      <c r="F107">
        <v>1</v>
      </c>
      <c r="G107">
        <v>1</v>
      </c>
      <c r="H107">
        <v>3</v>
      </c>
      <c r="I107" t="s">
        <v>731</v>
      </c>
      <c r="J107" t="s">
        <v>732</v>
      </c>
      <c r="K107" t="s">
        <v>733</v>
      </c>
      <c r="L107">
        <v>1348</v>
      </c>
      <c r="N107">
        <v>1009</v>
      </c>
      <c r="O107" t="s">
        <v>374</v>
      </c>
      <c r="P107" t="s">
        <v>374</v>
      </c>
      <c r="Q107">
        <v>1000</v>
      </c>
      <c r="X107">
        <v>1.9400000000000001E-3</v>
      </c>
      <c r="Y107">
        <v>4920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2</v>
      </c>
      <c r="AG107">
        <v>1.9400000000000001E-3</v>
      </c>
      <c r="AH107">
        <v>2</v>
      </c>
      <c r="AI107">
        <v>224392380</v>
      </c>
      <c r="AJ107">
        <v>97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ROW(Source!A418)</f>
        <v>418</v>
      </c>
      <c r="B108">
        <v>224392403</v>
      </c>
      <c r="C108">
        <v>224392362</v>
      </c>
      <c r="D108">
        <v>213318279</v>
      </c>
      <c r="E108">
        <v>1</v>
      </c>
      <c r="F108">
        <v>1</v>
      </c>
      <c r="G108">
        <v>1</v>
      </c>
      <c r="H108">
        <v>3</v>
      </c>
      <c r="I108" t="s">
        <v>683</v>
      </c>
      <c r="J108" t="s">
        <v>684</v>
      </c>
      <c r="K108" t="s">
        <v>685</v>
      </c>
      <c r="L108">
        <v>1348</v>
      </c>
      <c r="N108">
        <v>1009</v>
      </c>
      <c r="O108" t="s">
        <v>374</v>
      </c>
      <c r="P108" t="s">
        <v>374</v>
      </c>
      <c r="Q108">
        <v>1000</v>
      </c>
      <c r="X108">
        <v>3.1E-4</v>
      </c>
      <c r="Y108">
        <v>15620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2</v>
      </c>
      <c r="AG108">
        <v>3.1E-4</v>
      </c>
      <c r="AH108">
        <v>2</v>
      </c>
      <c r="AI108">
        <v>224392381</v>
      </c>
      <c r="AJ108">
        <v>98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ROW(Source!A418)</f>
        <v>418</v>
      </c>
      <c r="B109">
        <v>224392404</v>
      </c>
      <c r="C109">
        <v>224392362</v>
      </c>
      <c r="D109">
        <v>213319392</v>
      </c>
      <c r="E109">
        <v>1</v>
      </c>
      <c r="F109">
        <v>1</v>
      </c>
      <c r="G109">
        <v>1</v>
      </c>
      <c r="H109">
        <v>3</v>
      </c>
      <c r="I109" t="s">
        <v>734</v>
      </c>
      <c r="J109" t="s">
        <v>735</v>
      </c>
      <c r="K109" t="s">
        <v>736</v>
      </c>
      <c r="L109">
        <v>1346</v>
      </c>
      <c r="N109">
        <v>1009</v>
      </c>
      <c r="O109" t="s">
        <v>383</v>
      </c>
      <c r="P109" t="s">
        <v>383</v>
      </c>
      <c r="Q109">
        <v>1</v>
      </c>
      <c r="X109">
        <v>0.6</v>
      </c>
      <c r="Y109">
        <v>9.42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2</v>
      </c>
      <c r="AG109">
        <v>0.6</v>
      </c>
      <c r="AH109">
        <v>2</v>
      </c>
      <c r="AI109">
        <v>224392382</v>
      </c>
      <c r="AJ109">
        <v>99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ROW(Source!A421)</f>
        <v>421</v>
      </c>
      <c r="B110">
        <v>224392429</v>
      </c>
      <c r="C110">
        <v>224392407</v>
      </c>
      <c r="D110">
        <v>213275888</v>
      </c>
      <c r="E110">
        <v>54</v>
      </c>
      <c r="F110">
        <v>1</v>
      </c>
      <c r="G110">
        <v>1</v>
      </c>
      <c r="H110">
        <v>1</v>
      </c>
      <c r="I110" t="s">
        <v>737</v>
      </c>
      <c r="J110" t="s">
        <v>2</v>
      </c>
      <c r="K110" t="s">
        <v>738</v>
      </c>
      <c r="L110">
        <v>1191</v>
      </c>
      <c r="N110">
        <v>74472246</v>
      </c>
      <c r="O110" t="s">
        <v>594</v>
      </c>
      <c r="P110" t="s">
        <v>594</v>
      </c>
      <c r="Q110">
        <v>1</v>
      </c>
      <c r="X110">
        <v>35.07</v>
      </c>
      <c r="Y110">
        <v>0</v>
      </c>
      <c r="Z110">
        <v>0</v>
      </c>
      <c r="AA110">
        <v>0</v>
      </c>
      <c r="AB110">
        <v>8.74</v>
      </c>
      <c r="AC110">
        <v>0</v>
      </c>
      <c r="AD110">
        <v>1</v>
      </c>
      <c r="AE110">
        <v>1</v>
      </c>
      <c r="AF110" t="s">
        <v>2</v>
      </c>
      <c r="AG110">
        <v>35.07</v>
      </c>
      <c r="AH110">
        <v>2</v>
      </c>
      <c r="AI110">
        <v>224392408</v>
      </c>
      <c r="AJ110">
        <v>100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ROW(Source!A421)</f>
        <v>421</v>
      </c>
      <c r="B111">
        <v>224392430</v>
      </c>
      <c r="C111">
        <v>224392407</v>
      </c>
      <c r="D111">
        <v>213276063</v>
      </c>
      <c r="E111">
        <v>54</v>
      </c>
      <c r="F111">
        <v>1</v>
      </c>
      <c r="G111">
        <v>1</v>
      </c>
      <c r="H111">
        <v>1</v>
      </c>
      <c r="I111" t="s">
        <v>595</v>
      </c>
      <c r="J111" t="s">
        <v>2</v>
      </c>
      <c r="K111" t="s">
        <v>596</v>
      </c>
      <c r="L111">
        <v>1191</v>
      </c>
      <c r="N111">
        <v>74472246</v>
      </c>
      <c r="O111" t="s">
        <v>594</v>
      </c>
      <c r="P111" t="s">
        <v>594</v>
      </c>
      <c r="Q111">
        <v>1</v>
      </c>
      <c r="X111">
        <v>2.64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2</v>
      </c>
      <c r="AF111" t="s">
        <v>2</v>
      </c>
      <c r="AG111">
        <v>2.64</v>
      </c>
      <c r="AH111">
        <v>2</v>
      </c>
      <c r="AI111">
        <v>224392409</v>
      </c>
      <c r="AJ111">
        <v>101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ROW(Source!A421)</f>
        <v>421</v>
      </c>
      <c r="B112">
        <v>224392431</v>
      </c>
      <c r="C112">
        <v>224392407</v>
      </c>
      <c r="D112">
        <v>213435174</v>
      </c>
      <c r="E112">
        <v>1</v>
      </c>
      <c r="F112">
        <v>1</v>
      </c>
      <c r="G112">
        <v>1</v>
      </c>
      <c r="H112">
        <v>2</v>
      </c>
      <c r="I112" t="s">
        <v>697</v>
      </c>
      <c r="J112" t="s">
        <v>698</v>
      </c>
      <c r="K112" t="s">
        <v>699</v>
      </c>
      <c r="L112">
        <v>1368</v>
      </c>
      <c r="N112">
        <v>1011</v>
      </c>
      <c r="O112" t="s">
        <v>600</v>
      </c>
      <c r="P112" t="s">
        <v>600</v>
      </c>
      <c r="Q112">
        <v>1</v>
      </c>
      <c r="X112">
        <v>0.1</v>
      </c>
      <c r="Y112">
        <v>0</v>
      </c>
      <c r="Z112">
        <v>120.24</v>
      </c>
      <c r="AA112">
        <v>15.42</v>
      </c>
      <c r="AB112">
        <v>0</v>
      </c>
      <c r="AC112">
        <v>0</v>
      </c>
      <c r="AD112">
        <v>1</v>
      </c>
      <c r="AE112">
        <v>0</v>
      </c>
      <c r="AF112" t="s">
        <v>2</v>
      </c>
      <c r="AG112">
        <v>0.1</v>
      </c>
      <c r="AH112">
        <v>2</v>
      </c>
      <c r="AI112">
        <v>224392410</v>
      </c>
      <c r="AJ112">
        <v>102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ROW(Source!A421)</f>
        <v>421</v>
      </c>
      <c r="B113">
        <v>224392432</v>
      </c>
      <c r="C113">
        <v>224392407</v>
      </c>
      <c r="D113">
        <v>213435219</v>
      </c>
      <c r="E113">
        <v>1</v>
      </c>
      <c r="F113">
        <v>1</v>
      </c>
      <c r="G113">
        <v>1</v>
      </c>
      <c r="H113">
        <v>2</v>
      </c>
      <c r="I113" t="s">
        <v>642</v>
      </c>
      <c r="J113" t="s">
        <v>643</v>
      </c>
      <c r="K113" t="s">
        <v>644</v>
      </c>
      <c r="L113">
        <v>1368</v>
      </c>
      <c r="N113">
        <v>1011</v>
      </c>
      <c r="O113" t="s">
        <v>600</v>
      </c>
      <c r="P113" t="s">
        <v>600</v>
      </c>
      <c r="Q113">
        <v>1</v>
      </c>
      <c r="X113">
        <v>0.13</v>
      </c>
      <c r="Y113">
        <v>0</v>
      </c>
      <c r="Z113">
        <v>115.4</v>
      </c>
      <c r="AA113">
        <v>13.5</v>
      </c>
      <c r="AB113">
        <v>0</v>
      </c>
      <c r="AC113">
        <v>0</v>
      </c>
      <c r="AD113">
        <v>1</v>
      </c>
      <c r="AE113">
        <v>0</v>
      </c>
      <c r="AF113" t="s">
        <v>2</v>
      </c>
      <c r="AG113">
        <v>0.13</v>
      </c>
      <c r="AH113">
        <v>2</v>
      </c>
      <c r="AI113">
        <v>224392411</v>
      </c>
      <c r="AJ113">
        <v>103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ROW(Source!A421)</f>
        <v>421</v>
      </c>
      <c r="B114">
        <v>224392433</v>
      </c>
      <c r="C114">
        <v>224392407</v>
      </c>
      <c r="D114">
        <v>213435225</v>
      </c>
      <c r="E114">
        <v>1</v>
      </c>
      <c r="F114">
        <v>1</v>
      </c>
      <c r="G114">
        <v>1</v>
      </c>
      <c r="H114">
        <v>2</v>
      </c>
      <c r="I114" t="s">
        <v>700</v>
      </c>
      <c r="J114" t="s">
        <v>701</v>
      </c>
      <c r="K114" t="s">
        <v>702</v>
      </c>
      <c r="L114">
        <v>1368</v>
      </c>
      <c r="N114">
        <v>1011</v>
      </c>
      <c r="O114" t="s">
        <v>600</v>
      </c>
      <c r="P114" t="s">
        <v>600</v>
      </c>
      <c r="Q114">
        <v>1</v>
      </c>
      <c r="X114">
        <v>2.2200000000000002</v>
      </c>
      <c r="Y114">
        <v>0</v>
      </c>
      <c r="Z114">
        <v>120.04</v>
      </c>
      <c r="AA114">
        <v>13.5</v>
      </c>
      <c r="AB114">
        <v>0</v>
      </c>
      <c r="AC114">
        <v>0</v>
      </c>
      <c r="AD114">
        <v>1</v>
      </c>
      <c r="AE114">
        <v>0</v>
      </c>
      <c r="AF114" t="s">
        <v>2</v>
      </c>
      <c r="AG114">
        <v>2.2200000000000002</v>
      </c>
      <c r="AH114">
        <v>2</v>
      </c>
      <c r="AI114">
        <v>224392412</v>
      </c>
      <c r="AJ114">
        <v>104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ROW(Source!A421)</f>
        <v>421</v>
      </c>
      <c r="B115">
        <v>224392434</v>
      </c>
      <c r="C115">
        <v>224392407</v>
      </c>
      <c r="D115">
        <v>213436142</v>
      </c>
      <c r="E115">
        <v>1</v>
      </c>
      <c r="F115">
        <v>1</v>
      </c>
      <c r="G115">
        <v>1</v>
      </c>
      <c r="H115">
        <v>2</v>
      </c>
      <c r="I115" t="s">
        <v>634</v>
      </c>
      <c r="J115" t="s">
        <v>635</v>
      </c>
      <c r="K115" t="s">
        <v>636</v>
      </c>
      <c r="L115">
        <v>1368</v>
      </c>
      <c r="N115">
        <v>1011</v>
      </c>
      <c r="O115" t="s">
        <v>600</v>
      </c>
      <c r="P115" t="s">
        <v>600</v>
      </c>
      <c r="Q115">
        <v>1</v>
      </c>
      <c r="X115">
        <v>0.19</v>
      </c>
      <c r="Y115">
        <v>0</v>
      </c>
      <c r="Z115">
        <v>65.709999999999994</v>
      </c>
      <c r="AA115">
        <v>11.6</v>
      </c>
      <c r="AB115">
        <v>0</v>
      </c>
      <c r="AC115">
        <v>0</v>
      </c>
      <c r="AD115">
        <v>1</v>
      </c>
      <c r="AE115">
        <v>0</v>
      </c>
      <c r="AF115" t="s">
        <v>2</v>
      </c>
      <c r="AG115">
        <v>0.19</v>
      </c>
      <c r="AH115">
        <v>2</v>
      </c>
      <c r="AI115">
        <v>224392413</v>
      </c>
      <c r="AJ115">
        <v>105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ROW(Source!A421)</f>
        <v>421</v>
      </c>
      <c r="B116">
        <v>224392435</v>
      </c>
      <c r="C116">
        <v>224392407</v>
      </c>
      <c r="D116">
        <v>213436298</v>
      </c>
      <c r="E116">
        <v>1</v>
      </c>
      <c r="F116">
        <v>1</v>
      </c>
      <c r="G116">
        <v>1</v>
      </c>
      <c r="H116">
        <v>2</v>
      </c>
      <c r="I116" t="s">
        <v>706</v>
      </c>
      <c r="J116" t="s">
        <v>707</v>
      </c>
      <c r="K116" t="s">
        <v>708</v>
      </c>
      <c r="L116">
        <v>1368</v>
      </c>
      <c r="N116">
        <v>1011</v>
      </c>
      <c r="O116" t="s">
        <v>600</v>
      </c>
      <c r="P116" t="s">
        <v>600</v>
      </c>
      <c r="Q116">
        <v>1</v>
      </c>
      <c r="X116">
        <v>1.1200000000000001</v>
      </c>
      <c r="Y116">
        <v>0</v>
      </c>
      <c r="Z116">
        <v>1.2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2</v>
      </c>
      <c r="AG116">
        <v>1.1200000000000001</v>
      </c>
      <c r="AH116">
        <v>2</v>
      </c>
      <c r="AI116">
        <v>224392414</v>
      </c>
      <c r="AJ116">
        <v>106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ROW(Source!A421)</f>
        <v>421</v>
      </c>
      <c r="B117">
        <v>224392436</v>
      </c>
      <c r="C117">
        <v>224392407</v>
      </c>
      <c r="D117">
        <v>213436341</v>
      </c>
      <c r="E117">
        <v>1</v>
      </c>
      <c r="F117">
        <v>1</v>
      </c>
      <c r="G117">
        <v>1</v>
      </c>
      <c r="H117">
        <v>2</v>
      </c>
      <c r="I117" t="s">
        <v>709</v>
      </c>
      <c r="J117" t="s">
        <v>710</v>
      </c>
      <c r="K117" t="s">
        <v>711</v>
      </c>
      <c r="L117">
        <v>1368</v>
      </c>
      <c r="N117">
        <v>1011</v>
      </c>
      <c r="O117" t="s">
        <v>600</v>
      </c>
      <c r="P117" t="s">
        <v>600</v>
      </c>
      <c r="Q117">
        <v>1</v>
      </c>
      <c r="X117">
        <v>7.0000000000000007E-2</v>
      </c>
      <c r="Y117">
        <v>0</v>
      </c>
      <c r="Z117">
        <v>12.31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2</v>
      </c>
      <c r="AG117">
        <v>7.0000000000000007E-2</v>
      </c>
      <c r="AH117">
        <v>2</v>
      </c>
      <c r="AI117">
        <v>224392415</v>
      </c>
      <c r="AJ117">
        <v>107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ROW(Source!A421)</f>
        <v>421</v>
      </c>
      <c r="B118">
        <v>224392437</v>
      </c>
      <c r="C118">
        <v>224392407</v>
      </c>
      <c r="D118">
        <v>213285811</v>
      </c>
      <c r="E118">
        <v>1</v>
      </c>
      <c r="F118">
        <v>1</v>
      </c>
      <c r="G118">
        <v>1</v>
      </c>
      <c r="H118">
        <v>3</v>
      </c>
      <c r="I118" t="s">
        <v>712</v>
      </c>
      <c r="J118" t="s">
        <v>713</v>
      </c>
      <c r="K118" t="s">
        <v>714</v>
      </c>
      <c r="L118">
        <v>1339</v>
      </c>
      <c r="N118">
        <v>1007</v>
      </c>
      <c r="O118" t="s">
        <v>331</v>
      </c>
      <c r="P118" t="s">
        <v>331</v>
      </c>
      <c r="Q118">
        <v>1</v>
      </c>
      <c r="X118">
        <v>0.9</v>
      </c>
      <c r="Y118">
        <v>6.22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2</v>
      </c>
      <c r="AG118">
        <v>0.9</v>
      </c>
      <c r="AH118">
        <v>2</v>
      </c>
      <c r="AI118">
        <v>224392416</v>
      </c>
      <c r="AJ118">
        <v>108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ROW(Source!A421)</f>
        <v>421</v>
      </c>
      <c r="B119">
        <v>224392438</v>
      </c>
      <c r="C119">
        <v>224392407</v>
      </c>
      <c r="D119">
        <v>213285817</v>
      </c>
      <c r="E119">
        <v>1</v>
      </c>
      <c r="F119">
        <v>1</v>
      </c>
      <c r="G119">
        <v>1</v>
      </c>
      <c r="H119">
        <v>3</v>
      </c>
      <c r="I119" t="s">
        <v>715</v>
      </c>
      <c r="J119" t="s">
        <v>716</v>
      </c>
      <c r="K119" t="s">
        <v>717</v>
      </c>
      <c r="L119">
        <v>1346</v>
      </c>
      <c r="N119">
        <v>1009</v>
      </c>
      <c r="O119" t="s">
        <v>383</v>
      </c>
      <c r="P119" t="s">
        <v>383</v>
      </c>
      <c r="Q119">
        <v>1</v>
      </c>
      <c r="X119">
        <v>0.27</v>
      </c>
      <c r="Y119">
        <v>6.09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2</v>
      </c>
      <c r="AG119">
        <v>0.27</v>
      </c>
      <c r="AH119">
        <v>2</v>
      </c>
      <c r="AI119">
        <v>224392417</v>
      </c>
      <c r="AJ119">
        <v>109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ROW(Source!A421)</f>
        <v>421</v>
      </c>
      <c r="B120">
        <v>224392439</v>
      </c>
      <c r="C120">
        <v>224392407</v>
      </c>
      <c r="D120">
        <v>213288396</v>
      </c>
      <c r="E120">
        <v>1</v>
      </c>
      <c r="F120">
        <v>1</v>
      </c>
      <c r="G120">
        <v>1</v>
      </c>
      <c r="H120">
        <v>3</v>
      </c>
      <c r="I120" t="s">
        <v>654</v>
      </c>
      <c r="J120" t="s">
        <v>655</v>
      </c>
      <c r="K120" t="s">
        <v>656</v>
      </c>
      <c r="L120">
        <v>1348</v>
      </c>
      <c r="N120">
        <v>1009</v>
      </c>
      <c r="O120" t="s">
        <v>374</v>
      </c>
      <c r="P120" t="s">
        <v>374</v>
      </c>
      <c r="Q120">
        <v>1000</v>
      </c>
      <c r="X120">
        <v>2.9999999999999997E-4</v>
      </c>
      <c r="Y120">
        <v>10315.01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2</v>
      </c>
      <c r="AG120">
        <v>2.9999999999999997E-4</v>
      </c>
      <c r="AH120">
        <v>2</v>
      </c>
      <c r="AI120">
        <v>224392418</v>
      </c>
      <c r="AJ120">
        <v>110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ROW(Source!A421)</f>
        <v>421</v>
      </c>
      <c r="B121">
        <v>224392440</v>
      </c>
      <c r="C121">
        <v>224392407</v>
      </c>
      <c r="D121">
        <v>213289542</v>
      </c>
      <c r="E121">
        <v>1</v>
      </c>
      <c r="F121">
        <v>1</v>
      </c>
      <c r="G121">
        <v>1</v>
      </c>
      <c r="H121">
        <v>3</v>
      </c>
      <c r="I121" t="s">
        <v>739</v>
      </c>
      <c r="J121" t="s">
        <v>740</v>
      </c>
      <c r="K121" t="s">
        <v>741</v>
      </c>
      <c r="L121">
        <v>1346</v>
      </c>
      <c r="N121">
        <v>1009</v>
      </c>
      <c r="O121" t="s">
        <v>383</v>
      </c>
      <c r="P121" t="s">
        <v>383</v>
      </c>
      <c r="Q121">
        <v>1</v>
      </c>
      <c r="X121">
        <v>14</v>
      </c>
      <c r="Y121">
        <v>9.0399999999999991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2</v>
      </c>
      <c r="AG121">
        <v>14</v>
      </c>
      <c r="AH121">
        <v>2</v>
      </c>
      <c r="AI121">
        <v>224392419</v>
      </c>
      <c r="AJ121">
        <v>111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ROW(Source!A421)</f>
        <v>421</v>
      </c>
      <c r="B122">
        <v>224392441</v>
      </c>
      <c r="C122">
        <v>224392407</v>
      </c>
      <c r="D122">
        <v>213289640</v>
      </c>
      <c r="E122">
        <v>1</v>
      </c>
      <c r="F122">
        <v>1</v>
      </c>
      <c r="G122">
        <v>1</v>
      </c>
      <c r="H122">
        <v>3</v>
      </c>
      <c r="I122" t="s">
        <v>657</v>
      </c>
      <c r="J122" t="s">
        <v>658</v>
      </c>
      <c r="K122" t="s">
        <v>659</v>
      </c>
      <c r="L122">
        <v>1348</v>
      </c>
      <c r="N122">
        <v>1009</v>
      </c>
      <c r="O122" t="s">
        <v>374</v>
      </c>
      <c r="P122" t="s">
        <v>374</v>
      </c>
      <c r="Q122">
        <v>1000</v>
      </c>
      <c r="X122">
        <v>1.0000000000000001E-5</v>
      </c>
      <c r="Y122">
        <v>11978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2</v>
      </c>
      <c r="AG122">
        <v>1.0000000000000001E-5</v>
      </c>
      <c r="AH122">
        <v>2</v>
      </c>
      <c r="AI122">
        <v>224392420</v>
      </c>
      <c r="AJ122">
        <v>112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ROW(Source!A421)</f>
        <v>421</v>
      </c>
      <c r="B123">
        <v>224392442</v>
      </c>
      <c r="C123">
        <v>224392407</v>
      </c>
      <c r="D123">
        <v>213290658</v>
      </c>
      <c r="E123">
        <v>1</v>
      </c>
      <c r="F123">
        <v>1</v>
      </c>
      <c r="G123">
        <v>1</v>
      </c>
      <c r="H123">
        <v>3</v>
      </c>
      <c r="I123" t="s">
        <v>721</v>
      </c>
      <c r="J123" t="s">
        <v>722</v>
      </c>
      <c r="K123" t="s">
        <v>723</v>
      </c>
      <c r="L123">
        <v>1348</v>
      </c>
      <c r="N123">
        <v>1009</v>
      </c>
      <c r="O123" t="s">
        <v>374</v>
      </c>
      <c r="P123" t="s">
        <v>374</v>
      </c>
      <c r="Q123">
        <v>1000</v>
      </c>
      <c r="X123">
        <v>1E-4</v>
      </c>
      <c r="Y123">
        <v>37900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2</v>
      </c>
      <c r="AG123">
        <v>1E-4</v>
      </c>
      <c r="AH123">
        <v>2</v>
      </c>
      <c r="AI123">
        <v>224392421</v>
      </c>
      <c r="AJ123">
        <v>113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ROW(Source!A421)</f>
        <v>421</v>
      </c>
      <c r="B124">
        <v>224392443</v>
      </c>
      <c r="C124">
        <v>224392407</v>
      </c>
      <c r="D124">
        <v>213277647</v>
      </c>
      <c r="E124">
        <v>54</v>
      </c>
      <c r="F124">
        <v>1</v>
      </c>
      <c r="G124">
        <v>1</v>
      </c>
      <c r="H124">
        <v>3</v>
      </c>
      <c r="I124" t="s">
        <v>779</v>
      </c>
      <c r="J124" t="s">
        <v>2</v>
      </c>
      <c r="K124" t="s">
        <v>778</v>
      </c>
      <c r="L124">
        <v>1348</v>
      </c>
      <c r="N124">
        <v>1009</v>
      </c>
      <c r="O124" t="s">
        <v>374</v>
      </c>
      <c r="P124" t="s">
        <v>374</v>
      </c>
      <c r="Q124">
        <v>1000</v>
      </c>
      <c r="X124">
        <v>1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 t="s">
        <v>2</v>
      </c>
      <c r="AG124">
        <v>1</v>
      </c>
      <c r="AH124">
        <v>3</v>
      </c>
      <c r="AI124">
        <v>-1</v>
      </c>
      <c r="AJ124" t="s">
        <v>2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ROW(Source!A421)</f>
        <v>421</v>
      </c>
      <c r="B125">
        <v>224392444</v>
      </c>
      <c r="C125">
        <v>224392407</v>
      </c>
      <c r="D125">
        <v>213304287</v>
      </c>
      <c r="E125">
        <v>1</v>
      </c>
      <c r="F125">
        <v>1</v>
      </c>
      <c r="G125">
        <v>1</v>
      </c>
      <c r="H125">
        <v>3</v>
      </c>
      <c r="I125" t="s">
        <v>724</v>
      </c>
      <c r="J125" t="s">
        <v>725</v>
      </c>
      <c r="K125" t="s">
        <v>726</v>
      </c>
      <c r="L125">
        <v>1348</v>
      </c>
      <c r="N125">
        <v>1009</v>
      </c>
      <c r="O125" t="s">
        <v>374</v>
      </c>
      <c r="P125" t="s">
        <v>374</v>
      </c>
      <c r="Q125">
        <v>1000</v>
      </c>
      <c r="X125">
        <v>1E-4</v>
      </c>
      <c r="Y125">
        <v>7712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2</v>
      </c>
      <c r="AG125">
        <v>1E-4</v>
      </c>
      <c r="AH125">
        <v>2</v>
      </c>
      <c r="AI125">
        <v>224392422</v>
      </c>
      <c r="AJ125">
        <v>114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ROW(Source!A421)</f>
        <v>421</v>
      </c>
      <c r="B126">
        <v>224392445</v>
      </c>
      <c r="C126">
        <v>224392407</v>
      </c>
      <c r="D126">
        <v>213306223</v>
      </c>
      <c r="E126">
        <v>1</v>
      </c>
      <c r="F126">
        <v>1</v>
      </c>
      <c r="G126">
        <v>1</v>
      </c>
      <c r="H126">
        <v>3</v>
      </c>
      <c r="I126" t="s">
        <v>727</v>
      </c>
      <c r="J126" t="s">
        <v>728</v>
      </c>
      <c r="K126" t="s">
        <v>729</v>
      </c>
      <c r="L126">
        <v>1302</v>
      </c>
      <c r="N126">
        <v>1003</v>
      </c>
      <c r="O126" t="s">
        <v>730</v>
      </c>
      <c r="P126" t="s">
        <v>730</v>
      </c>
      <c r="Q126">
        <v>10</v>
      </c>
      <c r="X126">
        <v>1.8700000000000001E-2</v>
      </c>
      <c r="Y126">
        <v>50.24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2</v>
      </c>
      <c r="AG126">
        <v>1.8700000000000001E-2</v>
      </c>
      <c r="AH126">
        <v>2</v>
      </c>
      <c r="AI126">
        <v>224392423</v>
      </c>
      <c r="AJ126">
        <v>115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ROW(Source!A421)</f>
        <v>421</v>
      </c>
      <c r="B127">
        <v>224392446</v>
      </c>
      <c r="C127">
        <v>224392407</v>
      </c>
      <c r="D127">
        <v>213306578</v>
      </c>
      <c r="E127">
        <v>1</v>
      </c>
      <c r="F127">
        <v>1</v>
      </c>
      <c r="G127">
        <v>1</v>
      </c>
      <c r="H127">
        <v>3</v>
      </c>
      <c r="I127" t="s">
        <v>663</v>
      </c>
      <c r="J127" t="s">
        <v>664</v>
      </c>
      <c r="K127" t="s">
        <v>665</v>
      </c>
      <c r="L127">
        <v>1348</v>
      </c>
      <c r="N127">
        <v>1009</v>
      </c>
      <c r="O127" t="s">
        <v>374</v>
      </c>
      <c r="P127" t="s">
        <v>374</v>
      </c>
      <c r="Q127">
        <v>1000</v>
      </c>
      <c r="X127">
        <v>3.0000000000000001E-5</v>
      </c>
      <c r="Y127">
        <v>4455.2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2</v>
      </c>
      <c r="AG127">
        <v>3.0000000000000001E-5</v>
      </c>
      <c r="AH127">
        <v>2</v>
      </c>
      <c r="AI127">
        <v>224392424</v>
      </c>
      <c r="AJ127">
        <v>116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ROW(Source!A421)</f>
        <v>421</v>
      </c>
      <c r="B128">
        <v>224392447</v>
      </c>
      <c r="C128">
        <v>224392407</v>
      </c>
      <c r="D128">
        <v>213307304</v>
      </c>
      <c r="E128">
        <v>1</v>
      </c>
      <c r="F128">
        <v>1</v>
      </c>
      <c r="G128">
        <v>1</v>
      </c>
      <c r="H128">
        <v>3</v>
      </c>
      <c r="I128" t="s">
        <v>731</v>
      </c>
      <c r="J128" t="s">
        <v>732</v>
      </c>
      <c r="K128" t="s">
        <v>733</v>
      </c>
      <c r="L128">
        <v>1348</v>
      </c>
      <c r="N128">
        <v>1009</v>
      </c>
      <c r="O128" t="s">
        <v>374</v>
      </c>
      <c r="P128" t="s">
        <v>374</v>
      </c>
      <c r="Q128">
        <v>1000</v>
      </c>
      <c r="X128">
        <v>1.9400000000000001E-3</v>
      </c>
      <c r="Y128">
        <v>4920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2</v>
      </c>
      <c r="AG128">
        <v>1.9400000000000001E-3</v>
      </c>
      <c r="AH128">
        <v>2</v>
      </c>
      <c r="AI128">
        <v>224392425</v>
      </c>
      <c r="AJ128">
        <v>117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ROW(Source!A421)</f>
        <v>421</v>
      </c>
      <c r="B129">
        <v>224392448</v>
      </c>
      <c r="C129">
        <v>224392407</v>
      </c>
      <c r="D129">
        <v>213310686</v>
      </c>
      <c r="E129">
        <v>1</v>
      </c>
      <c r="F129">
        <v>1</v>
      </c>
      <c r="G129">
        <v>1</v>
      </c>
      <c r="H129">
        <v>3</v>
      </c>
      <c r="I129" t="s">
        <v>742</v>
      </c>
      <c r="J129" t="s">
        <v>743</v>
      </c>
      <c r="K129" t="s">
        <v>744</v>
      </c>
      <c r="L129">
        <v>1339</v>
      </c>
      <c r="N129">
        <v>1007</v>
      </c>
      <c r="O129" t="s">
        <v>331</v>
      </c>
      <c r="P129" t="s">
        <v>331</v>
      </c>
      <c r="Q129">
        <v>1</v>
      </c>
      <c r="X129">
        <v>1.0300000000000001E-3</v>
      </c>
      <c r="Y129">
        <v>1700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2</v>
      </c>
      <c r="AG129">
        <v>1.0300000000000001E-3</v>
      </c>
      <c r="AH129">
        <v>2</v>
      </c>
      <c r="AI129">
        <v>224392426</v>
      </c>
      <c r="AJ129">
        <v>118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ROW(Source!A421)</f>
        <v>421</v>
      </c>
      <c r="B130">
        <v>224392449</v>
      </c>
      <c r="C130">
        <v>224392407</v>
      </c>
      <c r="D130">
        <v>213318279</v>
      </c>
      <c r="E130">
        <v>1</v>
      </c>
      <c r="F130">
        <v>1</v>
      </c>
      <c r="G130">
        <v>1</v>
      </c>
      <c r="H130">
        <v>3</v>
      </c>
      <c r="I130" t="s">
        <v>683</v>
      </c>
      <c r="J130" t="s">
        <v>684</v>
      </c>
      <c r="K130" t="s">
        <v>685</v>
      </c>
      <c r="L130">
        <v>1348</v>
      </c>
      <c r="N130">
        <v>1009</v>
      </c>
      <c r="O130" t="s">
        <v>374</v>
      </c>
      <c r="P130" t="s">
        <v>374</v>
      </c>
      <c r="Q130">
        <v>1000</v>
      </c>
      <c r="X130">
        <v>3.1E-4</v>
      </c>
      <c r="Y130">
        <v>15620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0</v>
      </c>
      <c r="AF130" t="s">
        <v>2</v>
      </c>
      <c r="AG130">
        <v>3.1E-4</v>
      </c>
      <c r="AH130">
        <v>2</v>
      </c>
      <c r="AI130">
        <v>224392427</v>
      </c>
      <c r="AJ130">
        <v>119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ROW(Source!A421)</f>
        <v>421</v>
      </c>
      <c r="B131">
        <v>224392450</v>
      </c>
      <c r="C131">
        <v>224392407</v>
      </c>
      <c r="D131">
        <v>213319392</v>
      </c>
      <c r="E131">
        <v>1</v>
      </c>
      <c r="F131">
        <v>1</v>
      </c>
      <c r="G131">
        <v>1</v>
      </c>
      <c r="H131">
        <v>3</v>
      </c>
      <c r="I131" t="s">
        <v>734</v>
      </c>
      <c r="J131" t="s">
        <v>735</v>
      </c>
      <c r="K131" t="s">
        <v>736</v>
      </c>
      <c r="L131">
        <v>1346</v>
      </c>
      <c r="N131">
        <v>1009</v>
      </c>
      <c r="O131" t="s">
        <v>383</v>
      </c>
      <c r="P131" t="s">
        <v>383</v>
      </c>
      <c r="Q131">
        <v>1</v>
      </c>
      <c r="X131">
        <v>0.6</v>
      </c>
      <c r="Y131">
        <v>9.42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2</v>
      </c>
      <c r="AG131">
        <v>0.6</v>
      </c>
      <c r="AH131">
        <v>2</v>
      </c>
      <c r="AI131">
        <v>224392428</v>
      </c>
      <c r="AJ131">
        <v>120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ROW(Source!A423)</f>
        <v>423</v>
      </c>
      <c r="B132">
        <v>224392474</v>
      </c>
      <c r="C132">
        <v>224392452</v>
      </c>
      <c r="D132">
        <v>213275918</v>
      </c>
      <c r="E132">
        <v>54</v>
      </c>
      <c r="F132">
        <v>1</v>
      </c>
      <c r="G132">
        <v>1</v>
      </c>
      <c r="H132">
        <v>1</v>
      </c>
      <c r="I132" t="s">
        <v>745</v>
      </c>
      <c r="J132" t="s">
        <v>2</v>
      </c>
      <c r="K132" t="s">
        <v>746</v>
      </c>
      <c r="L132">
        <v>1191</v>
      </c>
      <c r="N132">
        <v>74472246</v>
      </c>
      <c r="O132" t="s">
        <v>594</v>
      </c>
      <c r="P132" t="s">
        <v>594</v>
      </c>
      <c r="Q132">
        <v>1</v>
      </c>
      <c r="X132">
        <v>152</v>
      </c>
      <c r="Y132">
        <v>0</v>
      </c>
      <c r="Z132">
        <v>0</v>
      </c>
      <c r="AA132">
        <v>0</v>
      </c>
      <c r="AB132">
        <v>9.4</v>
      </c>
      <c r="AC132">
        <v>0</v>
      </c>
      <c r="AD132">
        <v>1</v>
      </c>
      <c r="AE132">
        <v>1</v>
      </c>
      <c r="AF132" t="s">
        <v>2</v>
      </c>
      <c r="AG132">
        <v>152</v>
      </c>
      <c r="AH132">
        <v>2</v>
      </c>
      <c r="AI132">
        <v>224392453</v>
      </c>
      <c r="AJ132">
        <v>121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ROW(Source!A423)</f>
        <v>423</v>
      </c>
      <c r="B133">
        <v>224392475</v>
      </c>
      <c r="C133">
        <v>224392452</v>
      </c>
      <c r="D133">
        <v>213276063</v>
      </c>
      <c r="E133">
        <v>54</v>
      </c>
      <c r="F133">
        <v>1</v>
      </c>
      <c r="G133">
        <v>1</v>
      </c>
      <c r="H133">
        <v>1</v>
      </c>
      <c r="I133" t="s">
        <v>595</v>
      </c>
      <c r="J133" t="s">
        <v>2</v>
      </c>
      <c r="K133" t="s">
        <v>596</v>
      </c>
      <c r="L133">
        <v>1191</v>
      </c>
      <c r="N133">
        <v>74472246</v>
      </c>
      <c r="O133" t="s">
        <v>594</v>
      </c>
      <c r="P133" t="s">
        <v>594</v>
      </c>
      <c r="Q133">
        <v>1</v>
      </c>
      <c r="X133">
        <v>36.14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2</v>
      </c>
      <c r="AF133" t="s">
        <v>2</v>
      </c>
      <c r="AG133">
        <v>36.14</v>
      </c>
      <c r="AH133">
        <v>2</v>
      </c>
      <c r="AI133">
        <v>224392454</v>
      </c>
      <c r="AJ133">
        <v>122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ROW(Source!A423)</f>
        <v>423</v>
      </c>
      <c r="B134">
        <v>224392476</v>
      </c>
      <c r="C134">
        <v>224392452</v>
      </c>
      <c r="D134">
        <v>213435219</v>
      </c>
      <c r="E134">
        <v>1</v>
      </c>
      <c r="F134">
        <v>1</v>
      </c>
      <c r="G134">
        <v>1</v>
      </c>
      <c r="H134">
        <v>2</v>
      </c>
      <c r="I134" t="s">
        <v>642</v>
      </c>
      <c r="J134" t="s">
        <v>643</v>
      </c>
      <c r="K134" t="s">
        <v>644</v>
      </c>
      <c r="L134">
        <v>1368</v>
      </c>
      <c r="N134">
        <v>1011</v>
      </c>
      <c r="O134" t="s">
        <v>600</v>
      </c>
      <c r="P134" t="s">
        <v>600</v>
      </c>
      <c r="Q134">
        <v>1</v>
      </c>
      <c r="X134">
        <v>1.42</v>
      </c>
      <c r="Y134">
        <v>0</v>
      </c>
      <c r="Z134">
        <v>115.4</v>
      </c>
      <c r="AA134">
        <v>13.5</v>
      </c>
      <c r="AB134">
        <v>0</v>
      </c>
      <c r="AC134">
        <v>0</v>
      </c>
      <c r="AD134">
        <v>1</v>
      </c>
      <c r="AE134">
        <v>0</v>
      </c>
      <c r="AF134" t="s">
        <v>2</v>
      </c>
      <c r="AG134">
        <v>1.42</v>
      </c>
      <c r="AH134">
        <v>2</v>
      </c>
      <c r="AI134">
        <v>224392455</v>
      </c>
      <c r="AJ134">
        <v>123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ROW(Source!A423)</f>
        <v>423</v>
      </c>
      <c r="B135">
        <v>224392477</v>
      </c>
      <c r="C135">
        <v>224392452</v>
      </c>
      <c r="D135">
        <v>213435227</v>
      </c>
      <c r="E135">
        <v>1</v>
      </c>
      <c r="F135">
        <v>1</v>
      </c>
      <c r="G135">
        <v>1</v>
      </c>
      <c r="H135">
        <v>2</v>
      </c>
      <c r="I135" t="s">
        <v>747</v>
      </c>
      <c r="J135" t="s">
        <v>748</v>
      </c>
      <c r="K135" t="s">
        <v>749</v>
      </c>
      <c r="L135">
        <v>1368</v>
      </c>
      <c r="N135">
        <v>1011</v>
      </c>
      <c r="O135" t="s">
        <v>600</v>
      </c>
      <c r="P135" t="s">
        <v>600</v>
      </c>
      <c r="Q135">
        <v>1</v>
      </c>
      <c r="X135">
        <v>16.579999999999998</v>
      </c>
      <c r="Y135">
        <v>0</v>
      </c>
      <c r="Z135">
        <v>290.01</v>
      </c>
      <c r="AA135">
        <v>25.1</v>
      </c>
      <c r="AB135">
        <v>0</v>
      </c>
      <c r="AC135">
        <v>0</v>
      </c>
      <c r="AD135">
        <v>1</v>
      </c>
      <c r="AE135">
        <v>0</v>
      </c>
      <c r="AF135" t="s">
        <v>2</v>
      </c>
      <c r="AG135">
        <v>16.579999999999998</v>
      </c>
      <c r="AH135">
        <v>2</v>
      </c>
      <c r="AI135">
        <v>224392456</v>
      </c>
      <c r="AJ135">
        <v>124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ROW(Source!A423)</f>
        <v>423</v>
      </c>
      <c r="B136">
        <v>224392478</v>
      </c>
      <c r="C136">
        <v>224392452</v>
      </c>
      <c r="D136">
        <v>213435302</v>
      </c>
      <c r="E136">
        <v>1</v>
      </c>
      <c r="F136">
        <v>1</v>
      </c>
      <c r="G136">
        <v>1</v>
      </c>
      <c r="H136">
        <v>2</v>
      </c>
      <c r="I136" t="s">
        <v>703</v>
      </c>
      <c r="J136" t="s">
        <v>704</v>
      </c>
      <c r="K136" t="s">
        <v>705</v>
      </c>
      <c r="L136">
        <v>1368</v>
      </c>
      <c r="N136">
        <v>1011</v>
      </c>
      <c r="O136" t="s">
        <v>600</v>
      </c>
      <c r="P136" t="s">
        <v>600</v>
      </c>
      <c r="Q136">
        <v>1</v>
      </c>
      <c r="X136">
        <v>0.22</v>
      </c>
      <c r="Y136">
        <v>0</v>
      </c>
      <c r="Z136">
        <v>0.9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2</v>
      </c>
      <c r="AG136">
        <v>0.22</v>
      </c>
      <c r="AH136">
        <v>2</v>
      </c>
      <c r="AI136">
        <v>224392457</v>
      </c>
      <c r="AJ136">
        <v>125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ROW(Source!A423)</f>
        <v>423</v>
      </c>
      <c r="B137">
        <v>224392479</v>
      </c>
      <c r="C137">
        <v>224392452</v>
      </c>
      <c r="D137">
        <v>213436142</v>
      </c>
      <c r="E137">
        <v>1</v>
      </c>
      <c r="F137">
        <v>1</v>
      </c>
      <c r="G137">
        <v>1</v>
      </c>
      <c r="H137">
        <v>2</v>
      </c>
      <c r="I137" t="s">
        <v>634</v>
      </c>
      <c r="J137" t="s">
        <v>635</v>
      </c>
      <c r="K137" t="s">
        <v>636</v>
      </c>
      <c r="L137">
        <v>1368</v>
      </c>
      <c r="N137">
        <v>1011</v>
      </c>
      <c r="O137" t="s">
        <v>600</v>
      </c>
      <c r="P137" t="s">
        <v>600</v>
      </c>
      <c r="Q137">
        <v>1</v>
      </c>
      <c r="X137">
        <v>1.56</v>
      </c>
      <c r="Y137">
        <v>0</v>
      </c>
      <c r="Z137">
        <v>65.709999999999994</v>
      </c>
      <c r="AA137">
        <v>11.6</v>
      </c>
      <c r="AB137">
        <v>0</v>
      </c>
      <c r="AC137">
        <v>0</v>
      </c>
      <c r="AD137">
        <v>1</v>
      </c>
      <c r="AE137">
        <v>0</v>
      </c>
      <c r="AF137" t="s">
        <v>2</v>
      </c>
      <c r="AG137">
        <v>1.56</v>
      </c>
      <c r="AH137">
        <v>2</v>
      </c>
      <c r="AI137">
        <v>224392458</v>
      </c>
      <c r="AJ137">
        <v>126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ROW(Source!A423)</f>
        <v>423</v>
      </c>
      <c r="B138">
        <v>224392480</v>
      </c>
      <c r="C138">
        <v>224392452</v>
      </c>
      <c r="D138">
        <v>213436298</v>
      </c>
      <c r="E138">
        <v>1</v>
      </c>
      <c r="F138">
        <v>1</v>
      </c>
      <c r="G138">
        <v>1</v>
      </c>
      <c r="H138">
        <v>2</v>
      </c>
      <c r="I138" t="s">
        <v>706</v>
      </c>
      <c r="J138" t="s">
        <v>707</v>
      </c>
      <c r="K138" t="s">
        <v>708</v>
      </c>
      <c r="L138">
        <v>1368</v>
      </c>
      <c r="N138">
        <v>1011</v>
      </c>
      <c r="O138" t="s">
        <v>600</v>
      </c>
      <c r="P138" t="s">
        <v>600</v>
      </c>
      <c r="Q138">
        <v>1</v>
      </c>
      <c r="X138">
        <v>11.87</v>
      </c>
      <c r="Y138">
        <v>0</v>
      </c>
      <c r="Z138">
        <v>1.2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2</v>
      </c>
      <c r="AG138">
        <v>11.87</v>
      </c>
      <c r="AH138">
        <v>2</v>
      </c>
      <c r="AI138">
        <v>224392459</v>
      </c>
      <c r="AJ138">
        <v>127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ROW(Source!A423)</f>
        <v>423</v>
      </c>
      <c r="B139">
        <v>224392481</v>
      </c>
      <c r="C139">
        <v>224392452</v>
      </c>
      <c r="D139">
        <v>213436341</v>
      </c>
      <c r="E139">
        <v>1</v>
      </c>
      <c r="F139">
        <v>1</v>
      </c>
      <c r="G139">
        <v>1</v>
      </c>
      <c r="H139">
        <v>2</v>
      </c>
      <c r="I139" t="s">
        <v>709</v>
      </c>
      <c r="J139" t="s">
        <v>710</v>
      </c>
      <c r="K139" t="s">
        <v>711</v>
      </c>
      <c r="L139">
        <v>1368</v>
      </c>
      <c r="N139">
        <v>1011</v>
      </c>
      <c r="O139" t="s">
        <v>600</v>
      </c>
      <c r="P139" t="s">
        <v>600</v>
      </c>
      <c r="Q139">
        <v>1</v>
      </c>
      <c r="X139">
        <v>5.56</v>
      </c>
      <c r="Y139">
        <v>0</v>
      </c>
      <c r="Z139">
        <v>12.31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2</v>
      </c>
      <c r="AG139">
        <v>5.56</v>
      </c>
      <c r="AH139">
        <v>2</v>
      </c>
      <c r="AI139">
        <v>224392460</v>
      </c>
      <c r="AJ139">
        <v>128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ROW(Source!A423)</f>
        <v>423</v>
      </c>
      <c r="B140">
        <v>224392482</v>
      </c>
      <c r="C140">
        <v>224392452</v>
      </c>
      <c r="D140">
        <v>213285811</v>
      </c>
      <c r="E140">
        <v>1</v>
      </c>
      <c r="F140">
        <v>1</v>
      </c>
      <c r="G140">
        <v>1</v>
      </c>
      <c r="H140">
        <v>3</v>
      </c>
      <c r="I140" t="s">
        <v>712</v>
      </c>
      <c r="J140" t="s">
        <v>713</v>
      </c>
      <c r="K140" t="s">
        <v>714</v>
      </c>
      <c r="L140">
        <v>1339</v>
      </c>
      <c r="N140">
        <v>1007</v>
      </c>
      <c r="O140" t="s">
        <v>331</v>
      </c>
      <c r="P140" t="s">
        <v>331</v>
      </c>
      <c r="Q140">
        <v>1</v>
      </c>
      <c r="X140">
        <v>2.98</v>
      </c>
      <c r="Y140">
        <v>6.22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2</v>
      </c>
      <c r="AG140">
        <v>2.98</v>
      </c>
      <c r="AH140">
        <v>2</v>
      </c>
      <c r="AI140">
        <v>224392461</v>
      </c>
      <c r="AJ140">
        <v>129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ROW(Source!A423)</f>
        <v>423</v>
      </c>
      <c r="B141">
        <v>224392483</v>
      </c>
      <c r="C141">
        <v>224392452</v>
      </c>
      <c r="D141">
        <v>213285817</v>
      </c>
      <c r="E141">
        <v>1</v>
      </c>
      <c r="F141">
        <v>1</v>
      </c>
      <c r="G141">
        <v>1</v>
      </c>
      <c r="H141">
        <v>3</v>
      </c>
      <c r="I141" t="s">
        <v>715</v>
      </c>
      <c r="J141" t="s">
        <v>716</v>
      </c>
      <c r="K141" t="s">
        <v>717</v>
      </c>
      <c r="L141">
        <v>1346</v>
      </c>
      <c r="N141">
        <v>1009</v>
      </c>
      <c r="O141" t="s">
        <v>383</v>
      </c>
      <c r="P141" t="s">
        <v>383</v>
      </c>
      <c r="Q141">
        <v>1</v>
      </c>
      <c r="X141">
        <v>3.16</v>
      </c>
      <c r="Y141">
        <v>6.09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2</v>
      </c>
      <c r="AG141">
        <v>3.16</v>
      </c>
      <c r="AH141">
        <v>2</v>
      </c>
      <c r="AI141">
        <v>224392462</v>
      </c>
      <c r="AJ141">
        <v>130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ROW(Source!A423)</f>
        <v>423</v>
      </c>
      <c r="B142">
        <v>224392484</v>
      </c>
      <c r="C142">
        <v>224392452</v>
      </c>
      <c r="D142">
        <v>213288396</v>
      </c>
      <c r="E142">
        <v>1</v>
      </c>
      <c r="F142">
        <v>1</v>
      </c>
      <c r="G142">
        <v>1</v>
      </c>
      <c r="H142">
        <v>3</v>
      </c>
      <c r="I142" t="s">
        <v>654</v>
      </c>
      <c r="J142" t="s">
        <v>655</v>
      </c>
      <c r="K142" t="s">
        <v>656</v>
      </c>
      <c r="L142">
        <v>1348</v>
      </c>
      <c r="N142">
        <v>1009</v>
      </c>
      <c r="O142" t="s">
        <v>374</v>
      </c>
      <c r="P142" t="s">
        <v>374</v>
      </c>
      <c r="Q142">
        <v>1000</v>
      </c>
      <c r="X142">
        <v>3.0999999999999999E-3</v>
      </c>
      <c r="Y142">
        <v>10315.01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2</v>
      </c>
      <c r="AG142">
        <v>3.0999999999999999E-3</v>
      </c>
      <c r="AH142">
        <v>2</v>
      </c>
      <c r="AI142">
        <v>224392463</v>
      </c>
      <c r="AJ142">
        <v>131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ROW(Source!A423)</f>
        <v>423</v>
      </c>
      <c r="B143">
        <v>224392485</v>
      </c>
      <c r="C143">
        <v>224392452</v>
      </c>
      <c r="D143">
        <v>213289542</v>
      </c>
      <c r="E143">
        <v>1</v>
      </c>
      <c r="F143">
        <v>1</v>
      </c>
      <c r="G143">
        <v>1</v>
      </c>
      <c r="H143">
        <v>3</v>
      </c>
      <c r="I143" t="s">
        <v>739</v>
      </c>
      <c r="J143" t="s">
        <v>740</v>
      </c>
      <c r="K143" t="s">
        <v>741</v>
      </c>
      <c r="L143">
        <v>1346</v>
      </c>
      <c r="N143">
        <v>1009</v>
      </c>
      <c r="O143" t="s">
        <v>383</v>
      </c>
      <c r="P143" t="s">
        <v>383</v>
      </c>
      <c r="Q143">
        <v>1</v>
      </c>
      <c r="X143">
        <v>12.6</v>
      </c>
      <c r="Y143">
        <v>9.0399999999999991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2</v>
      </c>
      <c r="AG143">
        <v>12.6</v>
      </c>
      <c r="AH143">
        <v>2</v>
      </c>
      <c r="AI143">
        <v>224392464</v>
      </c>
      <c r="AJ143">
        <v>132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ROW(Source!A423)</f>
        <v>423</v>
      </c>
      <c r="B144">
        <v>224392486</v>
      </c>
      <c r="C144">
        <v>224392452</v>
      </c>
      <c r="D144">
        <v>213289640</v>
      </c>
      <c r="E144">
        <v>1</v>
      </c>
      <c r="F144">
        <v>1</v>
      </c>
      <c r="G144">
        <v>1</v>
      </c>
      <c r="H144">
        <v>3</v>
      </c>
      <c r="I144" t="s">
        <v>657</v>
      </c>
      <c r="J144" t="s">
        <v>658</v>
      </c>
      <c r="K144" t="s">
        <v>659</v>
      </c>
      <c r="L144">
        <v>1348</v>
      </c>
      <c r="N144">
        <v>1009</v>
      </c>
      <c r="O144" t="s">
        <v>374</v>
      </c>
      <c r="P144" t="s">
        <v>374</v>
      </c>
      <c r="Q144">
        <v>1000</v>
      </c>
      <c r="X144">
        <v>5.0000000000000002E-5</v>
      </c>
      <c r="Y144">
        <v>11978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2</v>
      </c>
      <c r="AG144">
        <v>5.0000000000000002E-5</v>
      </c>
      <c r="AH144">
        <v>2</v>
      </c>
      <c r="AI144">
        <v>224392465</v>
      </c>
      <c r="AJ144">
        <v>133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ROW(Source!A423)</f>
        <v>423</v>
      </c>
      <c r="B145">
        <v>224392487</v>
      </c>
      <c r="C145">
        <v>224392452</v>
      </c>
      <c r="D145">
        <v>213290658</v>
      </c>
      <c r="E145">
        <v>1</v>
      </c>
      <c r="F145">
        <v>1</v>
      </c>
      <c r="G145">
        <v>1</v>
      </c>
      <c r="H145">
        <v>3</v>
      </c>
      <c r="I145" t="s">
        <v>721</v>
      </c>
      <c r="J145" t="s">
        <v>722</v>
      </c>
      <c r="K145" t="s">
        <v>723</v>
      </c>
      <c r="L145">
        <v>1348</v>
      </c>
      <c r="N145">
        <v>1009</v>
      </c>
      <c r="O145" t="s">
        <v>374</v>
      </c>
      <c r="P145" t="s">
        <v>374</v>
      </c>
      <c r="Q145">
        <v>1000</v>
      </c>
      <c r="X145">
        <v>5.4000000000000001E-4</v>
      </c>
      <c r="Y145">
        <v>37900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2</v>
      </c>
      <c r="AG145">
        <v>5.4000000000000001E-4</v>
      </c>
      <c r="AH145">
        <v>2</v>
      </c>
      <c r="AI145">
        <v>224392466</v>
      </c>
      <c r="AJ145">
        <v>134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ROW(Source!A423)</f>
        <v>423</v>
      </c>
      <c r="B146">
        <v>224392488</v>
      </c>
      <c r="C146">
        <v>224392452</v>
      </c>
      <c r="D146">
        <v>213277586</v>
      </c>
      <c r="E146">
        <v>54</v>
      </c>
      <c r="F146">
        <v>1</v>
      </c>
      <c r="G146">
        <v>1</v>
      </c>
      <c r="H146">
        <v>3</v>
      </c>
      <c r="I146" t="s">
        <v>780</v>
      </c>
      <c r="J146" t="s">
        <v>2</v>
      </c>
      <c r="K146" t="s">
        <v>781</v>
      </c>
      <c r="L146">
        <v>1327</v>
      </c>
      <c r="N146">
        <v>1005</v>
      </c>
      <c r="O146" t="s">
        <v>445</v>
      </c>
      <c r="P146" t="s">
        <v>445</v>
      </c>
      <c r="Q146">
        <v>1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1</v>
      </c>
      <c r="AD146">
        <v>0</v>
      </c>
      <c r="AE146">
        <v>0</v>
      </c>
      <c r="AF146" t="s">
        <v>2</v>
      </c>
      <c r="AG146">
        <v>0</v>
      </c>
      <c r="AH146">
        <v>3</v>
      </c>
      <c r="AI146">
        <v>-1</v>
      </c>
      <c r="AJ146" t="s">
        <v>2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ROW(Source!A423)</f>
        <v>423</v>
      </c>
      <c r="B147">
        <v>224392489</v>
      </c>
      <c r="C147">
        <v>224392452</v>
      </c>
      <c r="D147">
        <v>213304287</v>
      </c>
      <c r="E147">
        <v>1</v>
      </c>
      <c r="F147">
        <v>1</v>
      </c>
      <c r="G147">
        <v>1</v>
      </c>
      <c r="H147">
        <v>3</v>
      </c>
      <c r="I147" t="s">
        <v>724</v>
      </c>
      <c r="J147" t="s">
        <v>725</v>
      </c>
      <c r="K147" t="s">
        <v>726</v>
      </c>
      <c r="L147">
        <v>1348</v>
      </c>
      <c r="N147">
        <v>1009</v>
      </c>
      <c r="O147" t="s">
        <v>374</v>
      </c>
      <c r="P147" t="s">
        <v>374</v>
      </c>
      <c r="Q147">
        <v>1000</v>
      </c>
      <c r="X147">
        <v>1.7000000000000001E-2</v>
      </c>
      <c r="Y147">
        <v>7712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0</v>
      </c>
      <c r="AF147" t="s">
        <v>2</v>
      </c>
      <c r="AG147">
        <v>1.7000000000000001E-2</v>
      </c>
      <c r="AH147">
        <v>2</v>
      </c>
      <c r="AI147">
        <v>224392467</v>
      </c>
      <c r="AJ147">
        <v>135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ROW(Source!A423)</f>
        <v>423</v>
      </c>
      <c r="B148">
        <v>224392490</v>
      </c>
      <c r="C148">
        <v>224392452</v>
      </c>
      <c r="D148">
        <v>213277655</v>
      </c>
      <c r="E148">
        <v>54</v>
      </c>
      <c r="F148">
        <v>1</v>
      </c>
      <c r="G148">
        <v>1</v>
      </c>
      <c r="H148">
        <v>3</v>
      </c>
      <c r="I148" t="s">
        <v>782</v>
      </c>
      <c r="J148" t="s">
        <v>2</v>
      </c>
      <c r="K148" t="s">
        <v>449</v>
      </c>
      <c r="L148">
        <v>1348</v>
      </c>
      <c r="N148">
        <v>1009</v>
      </c>
      <c r="O148" t="s">
        <v>374</v>
      </c>
      <c r="P148" t="s">
        <v>374</v>
      </c>
      <c r="Q148">
        <v>1000</v>
      </c>
      <c r="X148">
        <v>0.27300000000000002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 t="s">
        <v>2</v>
      </c>
      <c r="AG148">
        <v>0.27300000000000002</v>
      </c>
      <c r="AH148">
        <v>3</v>
      </c>
      <c r="AI148">
        <v>-1</v>
      </c>
      <c r="AJ148" t="s">
        <v>2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ROW(Source!A423)</f>
        <v>423</v>
      </c>
      <c r="B149">
        <v>224392491</v>
      </c>
      <c r="C149">
        <v>224392452</v>
      </c>
      <c r="D149">
        <v>213306223</v>
      </c>
      <c r="E149">
        <v>1</v>
      </c>
      <c r="F149">
        <v>1</v>
      </c>
      <c r="G149">
        <v>1</v>
      </c>
      <c r="H149">
        <v>3</v>
      </c>
      <c r="I149" t="s">
        <v>727</v>
      </c>
      <c r="J149" t="s">
        <v>728</v>
      </c>
      <c r="K149" t="s">
        <v>729</v>
      </c>
      <c r="L149">
        <v>1302</v>
      </c>
      <c r="N149">
        <v>1003</v>
      </c>
      <c r="O149" t="s">
        <v>730</v>
      </c>
      <c r="P149" t="s">
        <v>730</v>
      </c>
      <c r="Q149">
        <v>10</v>
      </c>
      <c r="X149">
        <v>5.5E-2</v>
      </c>
      <c r="Y149">
        <v>50.24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2</v>
      </c>
      <c r="AG149">
        <v>5.5E-2</v>
      </c>
      <c r="AH149">
        <v>2</v>
      </c>
      <c r="AI149">
        <v>224392468</v>
      </c>
      <c r="AJ149">
        <v>136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ROW(Source!A423)</f>
        <v>423</v>
      </c>
      <c r="B150">
        <v>224392492</v>
      </c>
      <c r="C150">
        <v>224392452</v>
      </c>
      <c r="D150">
        <v>213306578</v>
      </c>
      <c r="E150">
        <v>1</v>
      </c>
      <c r="F150">
        <v>1</v>
      </c>
      <c r="G150">
        <v>1</v>
      </c>
      <c r="H150">
        <v>3</v>
      </c>
      <c r="I150" t="s">
        <v>663</v>
      </c>
      <c r="J150" t="s">
        <v>664</v>
      </c>
      <c r="K150" t="s">
        <v>665</v>
      </c>
      <c r="L150">
        <v>1348</v>
      </c>
      <c r="N150">
        <v>1009</v>
      </c>
      <c r="O150" t="s">
        <v>374</v>
      </c>
      <c r="P150" t="s">
        <v>374</v>
      </c>
      <c r="Q150">
        <v>1000</v>
      </c>
      <c r="X150">
        <v>1.2999999999999999E-4</v>
      </c>
      <c r="Y150">
        <v>4455.2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2</v>
      </c>
      <c r="AG150">
        <v>1.2999999999999999E-4</v>
      </c>
      <c r="AH150">
        <v>2</v>
      </c>
      <c r="AI150">
        <v>224392469</v>
      </c>
      <c r="AJ150">
        <v>137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ROW(Source!A423)</f>
        <v>423</v>
      </c>
      <c r="B151">
        <v>224392493</v>
      </c>
      <c r="C151">
        <v>224392452</v>
      </c>
      <c r="D151">
        <v>213307304</v>
      </c>
      <c r="E151">
        <v>1</v>
      </c>
      <c r="F151">
        <v>1</v>
      </c>
      <c r="G151">
        <v>1</v>
      </c>
      <c r="H151">
        <v>3</v>
      </c>
      <c r="I151" t="s">
        <v>731</v>
      </c>
      <c r="J151" t="s">
        <v>732</v>
      </c>
      <c r="K151" t="s">
        <v>733</v>
      </c>
      <c r="L151">
        <v>1348</v>
      </c>
      <c r="N151">
        <v>1009</v>
      </c>
      <c r="O151" t="s">
        <v>374</v>
      </c>
      <c r="P151" t="s">
        <v>374</v>
      </c>
      <c r="Q151">
        <v>1000</v>
      </c>
      <c r="X151">
        <v>1.04E-2</v>
      </c>
      <c r="Y151">
        <v>4920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2</v>
      </c>
      <c r="AG151">
        <v>1.04E-2</v>
      </c>
      <c r="AH151">
        <v>2</v>
      </c>
      <c r="AI151">
        <v>224392470</v>
      </c>
      <c r="AJ151">
        <v>138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ROW(Source!A423)</f>
        <v>423</v>
      </c>
      <c r="B152">
        <v>224392494</v>
      </c>
      <c r="C152">
        <v>224392452</v>
      </c>
      <c r="D152">
        <v>213310686</v>
      </c>
      <c r="E152">
        <v>1</v>
      </c>
      <c r="F152">
        <v>1</v>
      </c>
      <c r="G152">
        <v>1</v>
      </c>
      <c r="H152">
        <v>3</v>
      </c>
      <c r="I152" t="s">
        <v>742</v>
      </c>
      <c r="J152" t="s">
        <v>743</v>
      </c>
      <c r="K152" t="s">
        <v>744</v>
      </c>
      <c r="L152">
        <v>1339</v>
      </c>
      <c r="N152">
        <v>1007</v>
      </c>
      <c r="O152" t="s">
        <v>331</v>
      </c>
      <c r="P152" t="s">
        <v>331</v>
      </c>
      <c r="Q152">
        <v>1</v>
      </c>
      <c r="X152">
        <v>5.0000000000000001E-3</v>
      </c>
      <c r="Y152">
        <v>1700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2</v>
      </c>
      <c r="AG152">
        <v>5.0000000000000001E-3</v>
      </c>
      <c r="AH152">
        <v>2</v>
      </c>
      <c r="AI152">
        <v>224392471</v>
      </c>
      <c r="AJ152">
        <v>139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ROW(Source!A423)</f>
        <v>423</v>
      </c>
      <c r="B153">
        <v>224392495</v>
      </c>
      <c r="C153">
        <v>224392452</v>
      </c>
      <c r="D153">
        <v>213318279</v>
      </c>
      <c r="E153">
        <v>1</v>
      </c>
      <c r="F153">
        <v>1</v>
      </c>
      <c r="G153">
        <v>1</v>
      </c>
      <c r="H153">
        <v>3</v>
      </c>
      <c r="I153" t="s">
        <v>683</v>
      </c>
      <c r="J153" t="s">
        <v>684</v>
      </c>
      <c r="K153" t="s">
        <v>685</v>
      </c>
      <c r="L153">
        <v>1348</v>
      </c>
      <c r="N153">
        <v>1009</v>
      </c>
      <c r="O153" t="s">
        <v>374</v>
      </c>
      <c r="P153" t="s">
        <v>374</v>
      </c>
      <c r="Q153">
        <v>1000</v>
      </c>
      <c r="X153">
        <v>1.65E-3</v>
      </c>
      <c r="Y153">
        <v>15620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2</v>
      </c>
      <c r="AG153">
        <v>1.65E-3</v>
      </c>
      <c r="AH153">
        <v>2</v>
      </c>
      <c r="AI153">
        <v>224392472</v>
      </c>
      <c r="AJ153">
        <v>140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ROW(Source!A423)</f>
        <v>423</v>
      </c>
      <c r="B154">
        <v>224392496</v>
      </c>
      <c r="C154">
        <v>224392452</v>
      </c>
      <c r="D154">
        <v>213319392</v>
      </c>
      <c r="E154">
        <v>1</v>
      </c>
      <c r="F154">
        <v>1</v>
      </c>
      <c r="G154">
        <v>1</v>
      </c>
      <c r="H154">
        <v>3</v>
      </c>
      <c r="I154" t="s">
        <v>734</v>
      </c>
      <c r="J154" t="s">
        <v>735</v>
      </c>
      <c r="K154" t="s">
        <v>736</v>
      </c>
      <c r="L154">
        <v>1346</v>
      </c>
      <c r="N154">
        <v>1009</v>
      </c>
      <c r="O154" t="s">
        <v>383</v>
      </c>
      <c r="P154" t="s">
        <v>383</v>
      </c>
      <c r="Q154">
        <v>1</v>
      </c>
      <c r="X154">
        <v>0.3</v>
      </c>
      <c r="Y154">
        <v>9.42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2</v>
      </c>
      <c r="AG154">
        <v>0.3</v>
      </c>
      <c r="AH154">
        <v>2</v>
      </c>
      <c r="AI154">
        <v>224392473</v>
      </c>
      <c r="AJ154">
        <v>141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ROW(Source!A426)</f>
        <v>426</v>
      </c>
      <c r="B155">
        <v>224392505</v>
      </c>
      <c r="C155">
        <v>224392499</v>
      </c>
      <c r="D155">
        <v>213275876</v>
      </c>
      <c r="E155">
        <v>54</v>
      </c>
      <c r="F155">
        <v>1</v>
      </c>
      <c r="G155">
        <v>1</v>
      </c>
      <c r="H155">
        <v>1</v>
      </c>
      <c r="I155" t="s">
        <v>750</v>
      </c>
      <c r="J155" t="s">
        <v>2</v>
      </c>
      <c r="K155" t="s">
        <v>751</v>
      </c>
      <c r="L155">
        <v>1191</v>
      </c>
      <c r="N155">
        <v>74472246</v>
      </c>
      <c r="O155" t="s">
        <v>594</v>
      </c>
      <c r="P155" t="s">
        <v>594</v>
      </c>
      <c r="Q155">
        <v>1</v>
      </c>
      <c r="X155">
        <v>4.54</v>
      </c>
      <c r="Y155">
        <v>0</v>
      </c>
      <c r="Z155">
        <v>0</v>
      </c>
      <c r="AA155">
        <v>0</v>
      </c>
      <c r="AB155">
        <v>8.31</v>
      </c>
      <c r="AC155">
        <v>0</v>
      </c>
      <c r="AD155">
        <v>1</v>
      </c>
      <c r="AE155">
        <v>1</v>
      </c>
      <c r="AF155" t="s">
        <v>2</v>
      </c>
      <c r="AG155">
        <v>4.54</v>
      </c>
      <c r="AH155">
        <v>2</v>
      </c>
      <c r="AI155">
        <v>224392500</v>
      </c>
      <c r="AJ155">
        <v>142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ROW(Source!A426)</f>
        <v>426</v>
      </c>
      <c r="B156">
        <v>224392506</v>
      </c>
      <c r="C156">
        <v>224392499</v>
      </c>
      <c r="D156">
        <v>213276063</v>
      </c>
      <c r="E156">
        <v>54</v>
      </c>
      <c r="F156">
        <v>1</v>
      </c>
      <c r="G156">
        <v>1</v>
      </c>
      <c r="H156">
        <v>1</v>
      </c>
      <c r="I156" t="s">
        <v>595</v>
      </c>
      <c r="J156" t="s">
        <v>2</v>
      </c>
      <c r="K156" t="s">
        <v>596</v>
      </c>
      <c r="L156">
        <v>1191</v>
      </c>
      <c r="N156">
        <v>74472246</v>
      </c>
      <c r="O156" t="s">
        <v>594</v>
      </c>
      <c r="P156" t="s">
        <v>594</v>
      </c>
      <c r="Q156">
        <v>1</v>
      </c>
      <c r="X156">
        <v>0.4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2</v>
      </c>
      <c r="AF156" t="s">
        <v>2</v>
      </c>
      <c r="AG156">
        <v>0.4</v>
      </c>
      <c r="AH156">
        <v>2</v>
      </c>
      <c r="AI156">
        <v>224392501</v>
      </c>
      <c r="AJ156">
        <v>143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ROW(Source!A426)</f>
        <v>426</v>
      </c>
      <c r="B157">
        <v>224392507</v>
      </c>
      <c r="C157">
        <v>224392499</v>
      </c>
      <c r="D157">
        <v>213435161</v>
      </c>
      <c r="E157">
        <v>1</v>
      </c>
      <c r="F157">
        <v>1</v>
      </c>
      <c r="G157">
        <v>1</v>
      </c>
      <c r="H157">
        <v>2</v>
      </c>
      <c r="I157" t="s">
        <v>628</v>
      </c>
      <c r="J157" t="s">
        <v>629</v>
      </c>
      <c r="K157" t="s">
        <v>630</v>
      </c>
      <c r="L157">
        <v>1368</v>
      </c>
      <c r="N157">
        <v>1011</v>
      </c>
      <c r="O157" t="s">
        <v>600</v>
      </c>
      <c r="P157" t="s">
        <v>600</v>
      </c>
      <c r="Q157">
        <v>1</v>
      </c>
      <c r="X157">
        <v>0.4</v>
      </c>
      <c r="Y157">
        <v>0</v>
      </c>
      <c r="Z157">
        <v>86.4</v>
      </c>
      <c r="AA157">
        <v>13.5</v>
      </c>
      <c r="AB157">
        <v>0</v>
      </c>
      <c r="AC157">
        <v>0</v>
      </c>
      <c r="AD157">
        <v>1</v>
      </c>
      <c r="AE157">
        <v>0</v>
      </c>
      <c r="AF157" t="s">
        <v>2</v>
      </c>
      <c r="AG157">
        <v>0.4</v>
      </c>
      <c r="AH157">
        <v>2</v>
      </c>
      <c r="AI157">
        <v>224392502</v>
      </c>
      <c r="AJ157">
        <v>144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ROW(Source!A426)</f>
        <v>426</v>
      </c>
      <c r="B158">
        <v>224392508</v>
      </c>
      <c r="C158">
        <v>224392499</v>
      </c>
      <c r="D158">
        <v>213287325</v>
      </c>
      <c r="E158">
        <v>1</v>
      </c>
      <c r="F158">
        <v>1</v>
      </c>
      <c r="G158">
        <v>1</v>
      </c>
      <c r="H158">
        <v>3</v>
      </c>
      <c r="I158" t="s">
        <v>625</v>
      </c>
      <c r="J158" t="s">
        <v>626</v>
      </c>
      <c r="K158" t="s">
        <v>627</v>
      </c>
      <c r="L158">
        <v>1339</v>
      </c>
      <c r="N158">
        <v>1007</v>
      </c>
      <c r="O158" t="s">
        <v>331</v>
      </c>
      <c r="P158" t="s">
        <v>331</v>
      </c>
      <c r="Q158">
        <v>1</v>
      </c>
      <c r="X158">
        <v>0.44</v>
      </c>
      <c r="Y158">
        <v>2.44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2</v>
      </c>
      <c r="AG158">
        <v>0.44</v>
      </c>
      <c r="AH158">
        <v>2</v>
      </c>
      <c r="AI158">
        <v>224392503</v>
      </c>
      <c r="AJ158">
        <v>145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ROW(Source!A426)</f>
        <v>426</v>
      </c>
      <c r="B159">
        <v>224392509</v>
      </c>
      <c r="C159">
        <v>224392499</v>
      </c>
      <c r="D159">
        <v>213276857</v>
      </c>
      <c r="E159">
        <v>54</v>
      </c>
      <c r="F159">
        <v>1</v>
      </c>
      <c r="G159">
        <v>1</v>
      </c>
      <c r="H159">
        <v>3</v>
      </c>
      <c r="I159" t="s">
        <v>783</v>
      </c>
      <c r="J159" t="s">
        <v>2</v>
      </c>
      <c r="K159" t="s">
        <v>784</v>
      </c>
      <c r="L159">
        <v>1339</v>
      </c>
      <c r="N159">
        <v>1007</v>
      </c>
      <c r="O159" t="s">
        <v>331</v>
      </c>
      <c r="P159" t="s">
        <v>331</v>
      </c>
      <c r="Q159">
        <v>1</v>
      </c>
      <c r="X159">
        <v>0.24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 t="s">
        <v>2</v>
      </c>
      <c r="AG159">
        <v>0.24</v>
      </c>
      <c r="AH159">
        <v>3</v>
      </c>
      <c r="AI159">
        <v>-1</v>
      </c>
      <c r="AJ159" t="s">
        <v>2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ROW(Source!A426)</f>
        <v>426</v>
      </c>
      <c r="B160">
        <v>224392510</v>
      </c>
      <c r="C160">
        <v>224392499</v>
      </c>
      <c r="D160">
        <v>213277444</v>
      </c>
      <c r="E160">
        <v>54</v>
      </c>
      <c r="F160">
        <v>1</v>
      </c>
      <c r="G160">
        <v>1</v>
      </c>
      <c r="H160">
        <v>3</v>
      </c>
      <c r="I160" t="s">
        <v>785</v>
      </c>
      <c r="J160" t="s">
        <v>2</v>
      </c>
      <c r="K160" t="s">
        <v>786</v>
      </c>
      <c r="L160">
        <v>1407</v>
      </c>
      <c r="N160">
        <v>74472246</v>
      </c>
      <c r="O160" t="s">
        <v>458</v>
      </c>
      <c r="P160" t="s">
        <v>458</v>
      </c>
      <c r="Q160">
        <v>1</v>
      </c>
      <c r="X160">
        <v>0.38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 t="s">
        <v>2</v>
      </c>
      <c r="AG160">
        <v>0.38</v>
      </c>
      <c r="AH160">
        <v>3</v>
      </c>
      <c r="AI160">
        <v>-1</v>
      </c>
      <c r="AJ160" t="s">
        <v>2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ROW(Source!A426)</f>
        <v>426</v>
      </c>
      <c r="B161">
        <v>224392511</v>
      </c>
      <c r="C161">
        <v>224392499</v>
      </c>
      <c r="D161">
        <v>213310689</v>
      </c>
      <c r="E161">
        <v>1</v>
      </c>
      <c r="F161">
        <v>1</v>
      </c>
      <c r="G161">
        <v>1</v>
      </c>
      <c r="H161">
        <v>3</v>
      </c>
      <c r="I161" t="s">
        <v>752</v>
      </c>
      <c r="J161" t="s">
        <v>753</v>
      </c>
      <c r="K161" t="s">
        <v>754</v>
      </c>
      <c r="L161">
        <v>1339</v>
      </c>
      <c r="N161">
        <v>1007</v>
      </c>
      <c r="O161" t="s">
        <v>331</v>
      </c>
      <c r="P161" t="s">
        <v>331</v>
      </c>
      <c r="Q161">
        <v>1</v>
      </c>
      <c r="X161">
        <v>5.0000000000000001E-4</v>
      </c>
      <c r="Y161">
        <v>1056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2</v>
      </c>
      <c r="AG161">
        <v>5.0000000000000001E-4</v>
      </c>
      <c r="AH161">
        <v>2</v>
      </c>
      <c r="AI161">
        <v>224392504</v>
      </c>
      <c r="AJ161">
        <v>146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ROW(Source!A612)</f>
        <v>612</v>
      </c>
      <c r="B162">
        <v>224392517</v>
      </c>
      <c r="C162">
        <v>224392514</v>
      </c>
      <c r="D162">
        <v>213276063</v>
      </c>
      <c r="E162">
        <v>54</v>
      </c>
      <c r="F162">
        <v>1</v>
      </c>
      <c r="G162">
        <v>1</v>
      </c>
      <c r="H162">
        <v>1</v>
      </c>
      <c r="I162" t="s">
        <v>595</v>
      </c>
      <c r="J162" t="s">
        <v>2</v>
      </c>
      <c r="K162" t="s">
        <v>596</v>
      </c>
      <c r="L162">
        <v>1191</v>
      </c>
      <c r="N162">
        <v>74472246</v>
      </c>
      <c r="O162" t="s">
        <v>594</v>
      </c>
      <c r="P162" t="s">
        <v>594</v>
      </c>
      <c r="Q162">
        <v>1</v>
      </c>
      <c r="X162">
        <v>5.37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2</v>
      </c>
      <c r="AF162" t="s">
        <v>2</v>
      </c>
      <c r="AG162">
        <v>5.37</v>
      </c>
      <c r="AH162">
        <v>2</v>
      </c>
      <c r="AI162">
        <v>224392515</v>
      </c>
      <c r="AJ162">
        <v>147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ROW(Source!A612)</f>
        <v>612</v>
      </c>
      <c r="B163">
        <v>224392518</v>
      </c>
      <c r="C163">
        <v>224392514</v>
      </c>
      <c r="D163">
        <v>213434673</v>
      </c>
      <c r="E163">
        <v>1</v>
      </c>
      <c r="F163">
        <v>1</v>
      </c>
      <c r="G163">
        <v>1</v>
      </c>
      <c r="H163">
        <v>2</v>
      </c>
      <c r="I163" t="s">
        <v>755</v>
      </c>
      <c r="J163" t="s">
        <v>756</v>
      </c>
      <c r="K163" t="s">
        <v>757</v>
      </c>
      <c r="L163">
        <v>1368</v>
      </c>
      <c r="N163">
        <v>1011</v>
      </c>
      <c r="O163" t="s">
        <v>600</v>
      </c>
      <c r="P163" t="s">
        <v>600</v>
      </c>
      <c r="Q163">
        <v>1</v>
      </c>
      <c r="X163">
        <v>5.37</v>
      </c>
      <c r="Y163">
        <v>0</v>
      </c>
      <c r="Z163">
        <v>94.05</v>
      </c>
      <c r="AA163">
        <v>13.5</v>
      </c>
      <c r="AB163">
        <v>0</v>
      </c>
      <c r="AC163">
        <v>0</v>
      </c>
      <c r="AD163">
        <v>1</v>
      </c>
      <c r="AE163">
        <v>0</v>
      </c>
      <c r="AF163" t="s">
        <v>2</v>
      </c>
      <c r="AG163">
        <v>5.37</v>
      </c>
      <c r="AH163">
        <v>2</v>
      </c>
      <c r="AI163">
        <v>224392516</v>
      </c>
      <c r="AJ163">
        <v>148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ROW(Source!A613)</f>
        <v>613</v>
      </c>
      <c r="B164">
        <v>224392523</v>
      </c>
      <c r="C164">
        <v>224392519</v>
      </c>
      <c r="D164">
        <v>213275850</v>
      </c>
      <c r="E164">
        <v>54</v>
      </c>
      <c r="F164">
        <v>1</v>
      </c>
      <c r="G164">
        <v>1</v>
      </c>
      <c r="H164">
        <v>1</v>
      </c>
      <c r="I164" t="s">
        <v>592</v>
      </c>
      <c r="J164" t="s">
        <v>2</v>
      </c>
      <c r="K164" t="s">
        <v>593</v>
      </c>
      <c r="L164">
        <v>1191</v>
      </c>
      <c r="N164">
        <v>74472246</v>
      </c>
      <c r="O164" t="s">
        <v>594</v>
      </c>
      <c r="P164" t="s">
        <v>594</v>
      </c>
      <c r="Q164">
        <v>1</v>
      </c>
      <c r="X164">
        <v>7.03</v>
      </c>
      <c r="Y164">
        <v>0</v>
      </c>
      <c r="Z164">
        <v>0</v>
      </c>
      <c r="AA164">
        <v>0</v>
      </c>
      <c r="AB164">
        <v>7.8</v>
      </c>
      <c r="AC164">
        <v>0</v>
      </c>
      <c r="AD164">
        <v>1</v>
      </c>
      <c r="AE164">
        <v>1</v>
      </c>
      <c r="AF164" t="s">
        <v>2</v>
      </c>
      <c r="AG164">
        <v>7.03</v>
      </c>
      <c r="AH164">
        <v>2</v>
      </c>
      <c r="AI164">
        <v>224392520</v>
      </c>
      <c r="AJ164">
        <v>149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ROW(Source!A613)</f>
        <v>613</v>
      </c>
      <c r="B165">
        <v>224392524</v>
      </c>
      <c r="C165">
        <v>224392519</v>
      </c>
      <c r="D165">
        <v>213276063</v>
      </c>
      <c r="E165">
        <v>54</v>
      </c>
      <c r="F165">
        <v>1</v>
      </c>
      <c r="G165">
        <v>1</v>
      </c>
      <c r="H165">
        <v>1</v>
      </c>
      <c r="I165" t="s">
        <v>595</v>
      </c>
      <c r="J165" t="s">
        <v>2</v>
      </c>
      <c r="K165" t="s">
        <v>596</v>
      </c>
      <c r="L165">
        <v>1191</v>
      </c>
      <c r="N165">
        <v>74472246</v>
      </c>
      <c r="O165" t="s">
        <v>594</v>
      </c>
      <c r="P165" t="s">
        <v>594</v>
      </c>
      <c r="Q165">
        <v>1</v>
      </c>
      <c r="X165">
        <v>15.3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2</v>
      </c>
      <c r="AF165" t="s">
        <v>2</v>
      </c>
      <c r="AG165">
        <v>15.3</v>
      </c>
      <c r="AH165">
        <v>2</v>
      </c>
      <c r="AI165">
        <v>224392521</v>
      </c>
      <c r="AJ165">
        <v>150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ROW(Source!A613)</f>
        <v>613</v>
      </c>
      <c r="B166">
        <v>224392525</v>
      </c>
      <c r="C166">
        <v>224392519</v>
      </c>
      <c r="D166">
        <v>213434737</v>
      </c>
      <c r="E166">
        <v>1</v>
      </c>
      <c r="F166">
        <v>1</v>
      </c>
      <c r="G166">
        <v>1</v>
      </c>
      <c r="H166">
        <v>2</v>
      </c>
      <c r="I166" t="s">
        <v>601</v>
      </c>
      <c r="J166" t="s">
        <v>602</v>
      </c>
      <c r="K166" t="s">
        <v>603</v>
      </c>
      <c r="L166">
        <v>1368</v>
      </c>
      <c r="N166">
        <v>1011</v>
      </c>
      <c r="O166" t="s">
        <v>600</v>
      </c>
      <c r="P166" t="s">
        <v>600</v>
      </c>
      <c r="Q166">
        <v>1</v>
      </c>
      <c r="X166">
        <v>15.3</v>
      </c>
      <c r="Y166">
        <v>0</v>
      </c>
      <c r="Z166">
        <v>115.27</v>
      </c>
      <c r="AA166">
        <v>13.5</v>
      </c>
      <c r="AB166">
        <v>0</v>
      </c>
      <c r="AC166">
        <v>0</v>
      </c>
      <c r="AD166">
        <v>1</v>
      </c>
      <c r="AE166">
        <v>0</v>
      </c>
      <c r="AF166" t="s">
        <v>2</v>
      </c>
      <c r="AG166">
        <v>15.3</v>
      </c>
      <c r="AH166">
        <v>2</v>
      </c>
      <c r="AI166">
        <v>224392522</v>
      </c>
      <c r="AJ166">
        <v>151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ROW(Source!A614)</f>
        <v>614</v>
      </c>
      <c r="B167">
        <v>224392528</v>
      </c>
      <c r="C167">
        <v>224392526</v>
      </c>
      <c r="D167">
        <v>213275826</v>
      </c>
      <c r="E167">
        <v>54</v>
      </c>
      <c r="F167">
        <v>1</v>
      </c>
      <c r="G167">
        <v>1</v>
      </c>
      <c r="H167">
        <v>1</v>
      </c>
      <c r="I167" t="s">
        <v>758</v>
      </c>
      <c r="J167" t="s">
        <v>2</v>
      </c>
      <c r="K167" t="s">
        <v>759</v>
      </c>
      <c r="L167">
        <v>1191</v>
      </c>
      <c r="N167">
        <v>74472246</v>
      </c>
      <c r="O167" t="s">
        <v>594</v>
      </c>
      <c r="P167" t="s">
        <v>594</v>
      </c>
      <c r="Q167">
        <v>1</v>
      </c>
      <c r="X167">
        <v>88.5</v>
      </c>
      <c r="Y167">
        <v>0</v>
      </c>
      <c r="Z167">
        <v>0</v>
      </c>
      <c r="AA167">
        <v>0</v>
      </c>
      <c r="AB167">
        <v>7.5</v>
      </c>
      <c r="AC167">
        <v>0</v>
      </c>
      <c r="AD167">
        <v>1</v>
      </c>
      <c r="AE167">
        <v>1</v>
      </c>
      <c r="AF167" t="s">
        <v>2</v>
      </c>
      <c r="AG167">
        <v>88.5</v>
      </c>
      <c r="AH167">
        <v>2</v>
      </c>
      <c r="AI167">
        <v>224392527</v>
      </c>
      <c r="AJ167">
        <v>152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ROW(Source!A616)</f>
        <v>616</v>
      </c>
      <c r="B168">
        <v>224392535</v>
      </c>
      <c r="C168">
        <v>224392530</v>
      </c>
      <c r="D168">
        <v>213275884</v>
      </c>
      <c r="E168">
        <v>54</v>
      </c>
      <c r="F168">
        <v>1</v>
      </c>
      <c r="G168">
        <v>1</v>
      </c>
      <c r="H168">
        <v>1</v>
      </c>
      <c r="I168" t="s">
        <v>640</v>
      </c>
      <c r="J168" t="s">
        <v>2</v>
      </c>
      <c r="K168" t="s">
        <v>760</v>
      </c>
      <c r="L168">
        <v>1191</v>
      </c>
      <c r="N168">
        <v>74472246</v>
      </c>
      <c r="O168" t="s">
        <v>594</v>
      </c>
      <c r="P168" t="s">
        <v>594</v>
      </c>
      <c r="Q168">
        <v>1</v>
      </c>
      <c r="X168">
        <v>12.53</v>
      </c>
      <c r="Y168">
        <v>0</v>
      </c>
      <c r="Z168">
        <v>0</v>
      </c>
      <c r="AA168">
        <v>0</v>
      </c>
      <c r="AB168">
        <v>8.5299999999999994</v>
      </c>
      <c r="AC168">
        <v>0</v>
      </c>
      <c r="AD168">
        <v>1</v>
      </c>
      <c r="AE168">
        <v>1</v>
      </c>
      <c r="AF168" t="s">
        <v>2</v>
      </c>
      <c r="AG168">
        <v>12.53</v>
      </c>
      <c r="AH168">
        <v>2</v>
      </c>
      <c r="AI168">
        <v>224392531</v>
      </c>
      <c r="AJ168">
        <v>153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ROW(Source!A616)</f>
        <v>616</v>
      </c>
      <c r="B169">
        <v>224392536</v>
      </c>
      <c r="C169">
        <v>224392530</v>
      </c>
      <c r="D169">
        <v>213276063</v>
      </c>
      <c r="E169">
        <v>54</v>
      </c>
      <c r="F169">
        <v>1</v>
      </c>
      <c r="G169">
        <v>1</v>
      </c>
      <c r="H169">
        <v>1</v>
      </c>
      <c r="I169" t="s">
        <v>595</v>
      </c>
      <c r="J169" t="s">
        <v>2</v>
      </c>
      <c r="K169" t="s">
        <v>596</v>
      </c>
      <c r="L169">
        <v>1191</v>
      </c>
      <c r="N169">
        <v>74472246</v>
      </c>
      <c r="O169" t="s">
        <v>594</v>
      </c>
      <c r="P169" t="s">
        <v>594</v>
      </c>
      <c r="Q169">
        <v>1</v>
      </c>
      <c r="X169">
        <v>2.62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2</v>
      </c>
      <c r="AF169" t="s">
        <v>2</v>
      </c>
      <c r="AG169">
        <v>2.62</v>
      </c>
      <c r="AH169">
        <v>2</v>
      </c>
      <c r="AI169">
        <v>224392532</v>
      </c>
      <c r="AJ169">
        <v>154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ROW(Source!A616)</f>
        <v>616</v>
      </c>
      <c r="B170">
        <v>224392537</v>
      </c>
      <c r="C170">
        <v>224392530</v>
      </c>
      <c r="D170">
        <v>213435690</v>
      </c>
      <c r="E170">
        <v>1</v>
      </c>
      <c r="F170">
        <v>1</v>
      </c>
      <c r="G170">
        <v>1</v>
      </c>
      <c r="H170">
        <v>2</v>
      </c>
      <c r="I170" t="s">
        <v>761</v>
      </c>
      <c r="J170" t="s">
        <v>762</v>
      </c>
      <c r="K170" t="s">
        <v>763</v>
      </c>
      <c r="L170">
        <v>1368</v>
      </c>
      <c r="N170">
        <v>1011</v>
      </c>
      <c r="O170" t="s">
        <v>600</v>
      </c>
      <c r="P170" t="s">
        <v>600</v>
      </c>
      <c r="Q170">
        <v>1</v>
      </c>
      <c r="X170">
        <v>10.5</v>
      </c>
      <c r="Y170">
        <v>0</v>
      </c>
      <c r="Z170">
        <v>0.55000000000000004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2</v>
      </c>
      <c r="AG170">
        <v>10.5</v>
      </c>
      <c r="AH170">
        <v>2</v>
      </c>
      <c r="AI170">
        <v>224392533</v>
      </c>
      <c r="AJ170">
        <v>155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ROW(Source!A616)</f>
        <v>616</v>
      </c>
      <c r="B171">
        <v>224392538</v>
      </c>
      <c r="C171">
        <v>224392530</v>
      </c>
      <c r="D171">
        <v>213436368</v>
      </c>
      <c r="E171">
        <v>1</v>
      </c>
      <c r="F171">
        <v>1</v>
      </c>
      <c r="G171">
        <v>1</v>
      </c>
      <c r="H171">
        <v>2</v>
      </c>
      <c r="I171" t="s">
        <v>764</v>
      </c>
      <c r="J171" t="s">
        <v>765</v>
      </c>
      <c r="K171" t="s">
        <v>766</v>
      </c>
      <c r="L171">
        <v>1368</v>
      </c>
      <c r="N171">
        <v>1011</v>
      </c>
      <c r="O171" t="s">
        <v>600</v>
      </c>
      <c r="P171" t="s">
        <v>600</v>
      </c>
      <c r="Q171">
        <v>1</v>
      </c>
      <c r="X171">
        <v>2.62</v>
      </c>
      <c r="Y171">
        <v>0</v>
      </c>
      <c r="Z171">
        <v>90</v>
      </c>
      <c r="AA171">
        <v>10.06</v>
      </c>
      <c r="AB171">
        <v>0</v>
      </c>
      <c r="AC171">
        <v>0</v>
      </c>
      <c r="AD171">
        <v>1</v>
      </c>
      <c r="AE171">
        <v>0</v>
      </c>
      <c r="AF171" t="s">
        <v>2</v>
      </c>
      <c r="AG171">
        <v>2.62</v>
      </c>
      <c r="AH171">
        <v>2</v>
      </c>
      <c r="AI171">
        <v>224392534</v>
      </c>
      <c r="AJ171">
        <v>156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CalcTmp</vt:lpstr>
      <vt:lpstr>ЛС 11 граф (АО Атомпроект)</vt:lpstr>
      <vt:lpstr>Source</vt:lpstr>
      <vt:lpstr>SourceObSm</vt:lpstr>
      <vt:lpstr>SmtRes</vt:lpstr>
      <vt:lpstr>EtalonRes</vt:lpstr>
      <vt:lpstr>'ЛС 11 граф (АО Атомпроект)'!Заголовки_для_печати</vt:lpstr>
      <vt:lpstr>'ЛС 11 граф (АО Атомпроект)'!Область_печати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Богунова Анастасия Викторовна</cp:lastModifiedBy>
  <cp:lastPrinted>2024-03-10T13:26:21Z</cp:lastPrinted>
  <dcterms:created xsi:type="dcterms:W3CDTF">2022-04-06T21:07:07Z</dcterms:created>
  <dcterms:modified xsi:type="dcterms:W3CDTF">2024-03-10T13:26:58Z</dcterms:modified>
</cp:coreProperties>
</file>